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ropbox\Private\"/>
    </mc:Choice>
  </mc:AlternateContent>
  <xr:revisionPtr revIDLastSave="0" documentId="13_ncr:1_{614C68C7-4476-41A3-A310-8913BBE97F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yrol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L9" i="3" s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5" i="3"/>
  <c r="L5" i="3" s="1"/>
  <c r="L11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5" i="3"/>
  <c r="L6" i="3"/>
  <c r="L8" i="3"/>
  <c r="L10" i="3"/>
  <c r="L12" i="3"/>
  <c r="L7" i="3"/>
  <c r="AS6" i="3" l="1"/>
  <c r="AS7" i="3" l="1"/>
  <c r="AS8" i="3" l="1"/>
  <c r="AR6" i="3"/>
  <c r="AR7" i="3" s="1"/>
  <c r="AR8" i="3" s="1"/>
  <c r="AR9" i="3" s="1"/>
  <c r="AR10" i="3" s="1"/>
  <c r="AR11" i="3" s="1"/>
  <c r="AR12" i="3" s="1"/>
  <c r="AR13" i="3" s="1"/>
  <c r="AR14" i="3" s="1"/>
  <c r="AR15" i="3" s="1"/>
  <c r="AR16" i="3" s="1"/>
  <c r="AR17" i="3" s="1"/>
  <c r="AR18" i="3" s="1"/>
  <c r="AR19" i="3" s="1"/>
  <c r="AR20" i="3" s="1"/>
  <c r="AR21" i="3" s="1"/>
  <c r="AR22" i="3" s="1"/>
  <c r="AR23" i="3" s="1"/>
  <c r="AR24" i="3" s="1"/>
  <c r="AS9" i="3" l="1"/>
  <c r="AQ6" i="3"/>
  <c r="AQ7" i="3" s="1"/>
  <c r="AQ8" i="3" s="1"/>
  <c r="AQ9" i="3" s="1"/>
  <c r="AQ10" i="3" s="1"/>
  <c r="AQ11" i="3" s="1"/>
  <c r="AQ12" i="3" s="1"/>
  <c r="AQ13" i="3" s="1"/>
  <c r="AQ14" i="3" s="1"/>
  <c r="AQ15" i="3" s="1"/>
  <c r="AQ16" i="3" s="1"/>
  <c r="AQ17" i="3" s="1"/>
  <c r="AQ18" i="3" s="1"/>
  <c r="AQ19" i="3" s="1"/>
  <c r="AQ20" i="3" s="1"/>
  <c r="AQ21" i="3" s="1"/>
  <c r="AQ22" i="3" s="1"/>
  <c r="AQ23" i="3" s="1"/>
  <c r="AQ24" i="3" s="1"/>
  <c r="AS10" i="3" l="1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AS11" i="3" l="1"/>
  <c r="AS12" i="3" l="1"/>
  <c r="AS13" i="3" l="1"/>
  <c r="AS14" i="3" l="1"/>
  <c r="AS15" i="3" l="1"/>
  <c r="L13" i="3"/>
  <c r="AS16" i="3" l="1"/>
  <c r="L14" i="3"/>
  <c r="L15" i="3" l="1"/>
  <c r="AS17" i="3"/>
  <c r="AS18" i="3" l="1"/>
  <c r="L16" i="3"/>
  <c r="L17" i="3" l="1"/>
  <c r="AS19" i="3"/>
  <c r="AS20" i="3" l="1"/>
  <c r="L18" i="3"/>
  <c r="L19" i="3" l="1"/>
  <c r="AS21" i="3"/>
  <c r="L20" i="3" l="1"/>
  <c r="AS22" i="3"/>
  <c r="L21" i="3" l="1"/>
  <c r="AS23" i="3"/>
  <c r="AS24" i="3" l="1"/>
  <c r="L22" i="3"/>
  <c r="L24" i="3" l="1"/>
  <c r="L23" i="3"/>
  <c r="F21" i="3"/>
  <c r="F12" i="3"/>
  <c r="K12" i="3" s="1"/>
  <c r="F16" i="3"/>
  <c r="F7" i="3"/>
  <c r="H7" i="3" s="1"/>
  <c r="F19" i="3"/>
  <c r="H19" i="3" s="1"/>
  <c r="F22" i="3"/>
  <c r="F5" i="3"/>
  <c r="O23" i="3" s="1"/>
  <c r="F15" i="3"/>
  <c r="H15" i="3" s="1"/>
  <c r="F24" i="3"/>
  <c r="H24" i="3" s="1"/>
  <c r="F10" i="3"/>
  <c r="H10" i="3" s="1"/>
  <c r="F13" i="3"/>
  <c r="F20" i="3"/>
  <c r="K20" i="3" s="1"/>
  <c r="F9" i="3"/>
  <c r="H9" i="3" s="1"/>
  <c r="F14" i="3"/>
  <c r="F11" i="3"/>
  <c r="H11" i="3" s="1"/>
  <c r="F17" i="3"/>
  <c r="H17" i="3" s="1"/>
  <c r="F23" i="3"/>
  <c r="H23" i="3" s="1"/>
  <c r="F6" i="3"/>
  <c r="K6" i="3" s="1"/>
  <c r="F18" i="3"/>
  <c r="F8" i="3"/>
  <c r="H8" i="3" s="1"/>
  <c r="K19" i="3" l="1"/>
  <c r="Q19" i="3" s="1"/>
  <c r="Q12" i="3"/>
  <c r="Q20" i="3"/>
  <c r="Q6" i="3"/>
  <c r="U23" i="3"/>
  <c r="R23" i="3"/>
  <c r="S23" i="3"/>
  <c r="U9" i="3"/>
  <c r="R9" i="3"/>
  <c r="S9" i="3"/>
  <c r="U24" i="3"/>
  <c r="S24" i="3"/>
  <c r="R24" i="3"/>
  <c r="U8" i="3"/>
  <c r="S8" i="3"/>
  <c r="R8" i="3"/>
  <c r="U17" i="3"/>
  <c r="R17" i="3"/>
  <c r="S17" i="3"/>
  <c r="U15" i="3"/>
  <c r="R15" i="3"/>
  <c r="S15" i="3"/>
  <c r="R19" i="3"/>
  <c r="S19" i="3"/>
  <c r="R11" i="3"/>
  <c r="S11" i="3"/>
  <c r="U7" i="3"/>
  <c r="R7" i="3"/>
  <c r="S7" i="3"/>
  <c r="S10" i="3"/>
  <c r="R10" i="3"/>
  <c r="K15" i="3"/>
  <c r="W19" i="3"/>
  <c r="X19" i="3" s="1"/>
  <c r="U19" i="3"/>
  <c r="U11" i="3"/>
  <c r="U10" i="3"/>
  <c r="K8" i="3"/>
  <c r="K23" i="3"/>
  <c r="K10" i="3"/>
  <c r="K24" i="3"/>
  <c r="K7" i="3"/>
  <c r="W7" i="3"/>
  <c r="X7" i="3" s="1"/>
  <c r="O11" i="3"/>
  <c r="H20" i="3"/>
  <c r="W11" i="3"/>
  <c r="X11" i="3" s="1"/>
  <c r="K9" i="3"/>
  <c r="W17" i="3"/>
  <c r="X17" i="3" s="1"/>
  <c r="H6" i="3"/>
  <c r="W9" i="3"/>
  <c r="X9" i="3" s="1"/>
  <c r="W24" i="3"/>
  <c r="X24" i="3" s="1"/>
  <c r="K16" i="3"/>
  <c r="H16" i="3"/>
  <c r="H21" i="3"/>
  <c r="K21" i="3"/>
  <c r="W23" i="3"/>
  <c r="X23" i="3" s="1"/>
  <c r="K18" i="3"/>
  <c r="H18" i="3"/>
  <c r="H14" i="3"/>
  <c r="K14" i="3"/>
  <c r="O19" i="3"/>
  <c r="O18" i="3"/>
  <c r="O10" i="3"/>
  <c r="O17" i="3"/>
  <c r="O13" i="3"/>
  <c r="O5" i="3"/>
  <c r="O21" i="3"/>
  <c r="O22" i="3"/>
  <c r="O14" i="3"/>
  <c r="K5" i="3"/>
  <c r="H5" i="3"/>
  <c r="R5" i="3" s="1"/>
  <c r="O6" i="3"/>
  <c r="O12" i="3"/>
  <c r="O20" i="3"/>
  <c r="O7" i="3"/>
  <c r="O8" i="3"/>
  <c r="O9" i="3"/>
  <c r="O15" i="3"/>
  <c r="O16" i="3"/>
  <c r="K22" i="3"/>
  <c r="H22" i="3"/>
  <c r="W10" i="3"/>
  <c r="X10" i="3" s="1"/>
  <c r="W8" i="3"/>
  <c r="X8" i="3" s="1"/>
  <c r="H12" i="3"/>
  <c r="W15" i="3"/>
  <c r="X15" i="3" s="1"/>
  <c r="O24" i="3"/>
  <c r="K17" i="3"/>
  <c r="H13" i="3"/>
  <c r="K13" i="3"/>
  <c r="K11" i="3"/>
  <c r="Q17" i="3" l="1"/>
  <c r="Z17" i="3" s="1"/>
  <c r="Q11" i="3"/>
  <c r="Z11" i="3" s="1"/>
  <c r="Q13" i="3"/>
  <c r="Q18" i="3"/>
  <c r="Q24" i="3"/>
  <c r="Z24" i="3" s="1"/>
  <c r="Q15" i="3"/>
  <c r="Z15" i="3" s="1"/>
  <c r="Q22" i="3"/>
  <c r="Y17" i="3"/>
  <c r="Q14" i="3"/>
  <c r="Q16" i="3"/>
  <c r="Q10" i="3"/>
  <c r="Y10" i="3" s="1"/>
  <c r="Q21" i="3"/>
  <c r="Q9" i="3"/>
  <c r="Y9" i="3" s="1"/>
  <c r="Q23" i="3"/>
  <c r="Z23" i="3" s="1"/>
  <c r="AG23" i="3" s="1"/>
  <c r="Q7" i="3"/>
  <c r="Y7" i="3" s="1"/>
  <c r="Q8" i="3"/>
  <c r="Y8" i="3" s="1"/>
  <c r="Z19" i="3"/>
  <c r="AA19" i="3" s="1"/>
  <c r="Q5" i="3"/>
  <c r="Y24" i="3"/>
  <c r="Y19" i="3"/>
  <c r="U22" i="3"/>
  <c r="S22" i="3"/>
  <c r="R22" i="3"/>
  <c r="U16" i="3"/>
  <c r="S16" i="3"/>
  <c r="R16" i="3"/>
  <c r="S6" i="3"/>
  <c r="R6" i="3"/>
  <c r="U20" i="3"/>
  <c r="S20" i="3"/>
  <c r="R20" i="3"/>
  <c r="U13" i="3"/>
  <c r="R13" i="3"/>
  <c r="S13" i="3"/>
  <c r="U12" i="3"/>
  <c r="S12" i="3"/>
  <c r="R12" i="3"/>
  <c r="U14" i="3"/>
  <c r="S14" i="3"/>
  <c r="R14" i="3"/>
  <c r="U18" i="3"/>
  <c r="S18" i="3"/>
  <c r="R18" i="3"/>
  <c r="U21" i="3"/>
  <c r="R21" i="3"/>
  <c r="S21" i="3"/>
  <c r="S5" i="3"/>
  <c r="AI11" i="3"/>
  <c r="AI17" i="3"/>
  <c r="AI7" i="3"/>
  <c r="U5" i="3"/>
  <c r="W6" i="3"/>
  <c r="X6" i="3" s="1"/>
  <c r="U6" i="3"/>
  <c r="AF17" i="3"/>
  <c r="AF11" i="3"/>
  <c r="AF7" i="3"/>
  <c r="W20" i="3"/>
  <c r="X20" i="3" s="1"/>
  <c r="Z20" i="3" s="1"/>
  <c r="W13" i="3"/>
  <c r="X13" i="3" s="1"/>
  <c r="W12" i="3"/>
  <c r="X12" i="3" s="1"/>
  <c r="Z12" i="3" s="1"/>
  <c r="W22" i="3"/>
  <c r="X22" i="3" s="1"/>
  <c r="AI15" i="3"/>
  <c r="AF15" i="3"/>
  <c r="AI23" i="3"/>
  <c r="AF23" i="3"/>
  <c r="AI8" i="3"/>
  <c r="AF8" i="3"/>
  <c r="AI24" i="3"/>
  <c r="AF24" i="3"/>
  <c r="AI10" i="3"/>
  <c r="AF10" i="3"/>
  <c r="W5" i="3"/>
  <c r="X5" i="3" s="1"/>
  <c r="W14" i="3"/>
  <c r="X14" i="3" s="1"/>
  <c r="Z14" i="3" s="1"/>
  <c r="W18" i="3"/>
  <c r="X18" i="3" s="1"/>
  <c r="AI19" i="3"/>
  <c r="AF19" i="3"/>
  <c r="W21" i="3"/>
  <c r="X21" i="3" s="1"/>
  <c r="Z21" i="3" s="1"/>
  <c r="W16" i="3"/>
  <c r="X16" i="3" s="1"/>
  <c r="AI9" i="3"/>
  <c r="AF9" i="3"/>
  <c r="Z16" i="3" l="1"/>
  <c r="Z10" i="3"/>
  <c r="AA10" i="3" s="1"/>
  <c r="AB10" i="3" s="1"/>
  <c r="AC10" i="3" s="1"/>
  <c r="Z18" i="3"/>
  <c r="AA18" i="3" s="1"/>
  <c r="AA24" i="3"/>
  <c r="AB24" i="3" s="1"/>
  <c r="AC24" i="3" s="1"/>
  <c r="AD24" i="3" s="1"/>
  <c r="AE24" i="3" s="1"/>
  <c r="AG24" i="3"/>
  <c r="Z5" i="3"/>
  <c r="AA5" i="3" s="1"/>
  <c r="AG19" i="3"/>
  <c r="Y15" i="3"/>
  <c r="AH15" i="3" s="1"/>
  <c r="Z22" i="3"/>
  <c r="AA22" i="3" s="1"/>
  <c r="Z7" i="3"/>
  <c r="AG7" i="3" s="1"/>
  <c r="AH7" i="3" s="1"/>
  <c r="Z13" i="3"/>
  <c r="AG13" i="3" s="1"/>
  <c r="Y23" i="3"/>
  <c r="AH23" i="3" s="1"/>
  <c r="AA15" i="3"/>
  <c r="AG15" i="3"/>
  <c r="Z9" i="3"/>
  <c r="AG9" i="3" s="1"/>
  <c r="AH9" i="3" s="1"/>
  <c r="Y11" i="3"/>
  <c r="Y21" i="3"/>
  <c r="Y18" i="3"/>
  <c r="Y14" i="3"/>
  <c r="Y16" i="3"/>
  <c r="AB15" i="3"/>
  <c r="AC15" i="3" s="1"/>
  <c r="Z6" i="3"/>
  <c r="AA6" i="3" s="1"/>
  <c r="Z8" i="3"/>
  <c r="AG8" i="3" s="1"/>
  <c r="Y20" i="3"/>
  <c r="Y22" i="3"/>
  <c r="Y12" i="3"/>
  <c r="Y13" i="3"/>
  <c r="Y6" i="3"/>
  <c r="Y5" i="3"/>
  <c r="AB19" i="3"/>
  <c r="AA23" i="3"/>
  <c r="AB23" i="3" s="1"/>
  <c r="AC23" i="3" s="1"/>
  <c r="AH19" i="3"/>
  <c r="AI6" i="3"/>
  <c r="AF6" i="3"/>
  <c r="AH8" i="3"/>
  <c r="AH24" i="3"/>
  <c r="AA20" i="3"/>
  <c r="AG20" i="3"/>
  <c r="AI20" i="3"/>
  <c r="AF20" i="3"/>
  <c r="AG16" i="3"/>
  <c r="AA16" i="3"/>
  <c r="AA14" i="3"/>
  <c r="AG14" i="3"/>
  <c r="AG18" i="3"/>
  <c r="AA13" i="3"/>
  <c r="AA12" i="3"/>
  <c r="AG12" i="3"/>
  <c r="AI13" i="3"/>
  <c r="AF13" i="3"/>
  <c r="AI18" i="3"/>
  <c r="AF18" i="3"/>
  <c r="AF5" i="3"/>
  <c r="AI5" i="3"/>
  <c r="AA11" i="3"/>
  <c r="AB11" i="3" s="1"/>
  <c r="AC11" i="3" s="1"/>
  <c r="AG11" i="3"/>
  <c r="AI12" i="3"/>
  <c r="AF12" i="3"/>
  <c r="AI21" i="3"/>
  <c r="AF21" i="3"/>
  <c r="AF14" i="3"/>
  <c r="AI14" i="3"/>
  <c r="AG21" i="3"/>
  <c r="AA21" i="3"/>
  <c r="AI22" i="3"/>
  <c r="AF22" i="3"/>
  <c r="AI16" i="3"/>
  <c r="AF16" i="3"/>
  <c r="AA17" i="3"/>
  <c r="AB17" i="3" s="1"/>
  <c r="AC17" i="3" s="1"/>
  <c r="AG17" i="3"/>
  <c r="AH17" i="3" s="1"/>
  <c r="AA9" i="3" l="1"/>
  <c r="AG10" i="3"/>
  <c r="AH10" i="3" s="1"/>
  <c r="AG22" i="3"/>
  <c r="AH22" i="3" s="1"/>
  <c r="AA8" i="3"/>
  <c r="AB8" i="3" s="1"/>
  <c r="AC8" i="3" s="1"/>
  <c r="AD10" i="3"/>
  <c r="AE10" i="3" s="1"/>
  <c r="AH11" i="3"/>
  <c r="AD15" i="3"/>
  <c r="AE15" i="3" s="1"/>
  <c r="AA7" i="3"/>
  <c r="AB7" i="3" s="1"/>
  <c r="AC7" i="3" s="1"/>
  <c r="AD7" i="3" s="1"/>
  <c r="AE7" i="3" s="1"/>
  <c r="AG6" i="3"/>
  <c r="AH6" i="3" s="1"/>
  <c r="AB5" i="3"/>
  <c r="AC5" i="3" s="1"/>
  <c r="AD5" i="3" s="1"/>
  <c r="AE5" i="3" s="1"/>
  <c r="AB20" i="3"/>
  <c r="AC20" i="3" s="1"/>
  <c r="AD20" i="3" s="1"/>
  <c r="AE20" i="3" s="1"/>
  <c r="AB13" i="3"/>
  <c r="AC13" i="3" s="1"/>
  <c r="AD13" i="3" s="1"/>
  <c r="AE13" i="3" s="1"/>
  <c r="AC19" i="3"/>
  <c r="AD19" i="3" s="1"/>
  <c r="AE19" i="3" s="1"/>
  <c r="AB14" i="3"/>
  <c r="AB16" i="3"/>
  <c r="AD8" i="3"/>
  <c r="AE8" i="3" s="1"/>
  <c r="AD23" i="3"/>
  <c r="AE23" i="3" s="1"/>
  <c r="AB12" i="3"/>
  <c r="AB22" i="3"/>
  <c r="AB21" i="3"/>
  <c r="AB18" i="3"/>
  <c r="AC18" i="3" s="1"/>
  <c r="AD18" i="3" s="1"/>
  <c r="AE18" i="3" s="1"/>
  <c r="AB6" i="3"/>
  <c r="AB9" i="3"/>
  <c r="AD11" i="3"/>
  <c r="AE11" i="3" s="1"/>
  <c r="AD17" i="3"/>
  <c r="AE17" i="3" s="1"/>
  <c r="AH20" i="3"/>
  <c r="AG5" i="3"/>
  <c r="AH5" i="3" s="1"/>
  <c r="AH18" i="3"/>
  <c r="AH21" i="3"/>
  <c r="AH13" i="3"/>
  <c r="AH12" i="3"/>
  <c r="AH14" i="3"/>
  <c r="AH16" i="3"/>
  <c r="AC6" i="3" l="1"/>
  <c r="AD6" i="3" s="1"/>
  <c r="AE6" i="3" s="1"/>
  <c r="AC16" i="3"/>
  <c r="AD16" i="3" s="1"/>
  <c r="AE16" i="3" s="1"/>
  <c r="AC12" i="3"/>
  <c r="AD12" i="3" s="1"/>
  <c r="AE12" i="3" s="1"/>
  <c r="AC14" i="3"/>
  <c r="AD14" i="3" s="1"/>
  <c r="AE14" i="3" s="1"/>
  <c r="AC21" i="3"/>
  <c r="AD21" i="3" s="1"/>
  <c r="AE21" i="3" s="1"/>
  <c r="AC9" i="3"/>
  <c r="AD9" i="3" s="1"/>
  <c r="AE9" i="3" s="1"/>
  <c r="AC22" i="3"/>
  <c r="AD22" i="3" s="1"/>
  <c r="AE22" i="3" s="1"/>
</calcChain>
</file>

<file path=xl/sharedStrings.xml><?xml version="1.0" encoding="utf-8"?>
<sst xmlns="http://schemas.openxmlformats.org/spreadsheetml/2006/main" count="120" uniqueCount="60">
  <si>
    <t>گروه شغلی</t>
  </si>
  <si>
    <t>حق مسکن</t>
  </si>
  <si>
    <t>حق بن</t>
  </si>
  <si>
    <t>ساعات اضافه کاری</t>
  </si>
  <si>
    <t>مبلغ هر ساعت</t>
  </si>
  <si>
    <t>مالیات</t>
  </si>
  <si>
    <t>کل هزینه کارفرما</t>
  </si>
  <si>
    <t>درآمد مشمول بیمه</t>
  </si>
  <si>
    <t>درآمد مشمول مالیات</t>
  </si>
  <si>
    <t>مزد روزانه</t>
  </si>
  <si>
    <t>تعداد اولاد</t>
  </si>
  <si>
    <t>کارکرد به روز</t>
  </si>
  <si>
    <t>بیمه سهم کارفرما 23%</t>
  </si>
  <si>
    <t>دستمزد ماهیانه</t>
  </si>
  <si>
    <t>حق مسکن امسال:</t>
  </si>
  <si>
    <t>حق بن امسال:</t>
  </si>
  <si>
    <t>مبلغ اضافه‌کاری</t>
  </si>
  <si>
    <t>جمع کل حقوق و مزایا</t>
  </si>
  <si>
    <t>تهیه کننده:</t>
  </si>
  <si>
    <t>تاریخ تهیه:</t>
  </si>
  <si>
    <t>شرکت خدمات گستر تریفه - سلیمی‌زاده</t>
  </si>
  <si>
    <t>خالص پرداختی بدون عیدی و سنوات و مرخصی</t>
  </si>
  <si>
    <t>عیدی و سنوات و مرخصی 12 ماه</t>
  </si>
  <si>
    <t>خالص حقوق پرداختنی</t>
  </si>
  <si>
    <t>سنوات (سال)</t>
  </si>
  <si>
    <t>مزد روزانه + پایه سنوات</t>
  </si>
  <si>
    <t>حداقل مزد روزانه</t>
  </si>
  <si>
    <t>پایه سنوات (کل سال‌ها)</t>
  </si>
  <si>
    <t>با تغییر در خانه‌های قرمزرنگ، مانند کارکرد، تعداد اولاد و ... می‌توانید لیست را مطابق میل خود نمایش دهید</t>
  </si>
  <si>
    <t>این لیست براساس مصوبه شورای عالی کار  تنظیم شده است و ممکن است تغییر کند، لذا این لیست نمی‌تواند ملاک قطعی شود و تهیه‌کننده مسئولیتی در قبال آن ندارد.</t>
  </si>
  <si>
    <t>مالیات بالاتر از مبلغ زیر: 10%</t>
  </si>
  <si>
    <t>مالیات بالاتر از مبلغ زیر: 15%</t>
  </si>
  <si>
    <t>مالیات بالاتر از مبلغ زیر: 20%</t>
  </si>
  <si>
    <t>تعداد روزهای این ماه -&gt;</t>
  </si>
  <si>
    <t>فروش ایام مرخصی به روز (حداکثر 2.5)</t>
  </si>
  <si>
    <t>مالیات بالاتر از مبلغ زیر: 30%</t>
  </si>
  <si>
    <t>حق تاهل:</t>
  </si>
  <si>
    <r>
      <t xml:space="preserve">حق اولاد
</t>
    </r>
    <r>
      <rPr>
        <sz val="8"/>
        <color rgb="FF00B0F0"/>
        <rFont val="B Koodak"/>
        <charset val="178"/>
      </rPr>
      <t>(بیمه معاف)</t>
    </r>
  </si>
  <si>
    <r>
      <t xml:space="preserve">سنوات
</t>
    </r>
    <r>
      <rPr>
        <sz val="8"/>
        <color rgb="FF00B0F0"/>
        <rFont val="B Koodak"/>
        <charset val="178"/>
      </rPr>
      <t>(بیمه و مالیات معاف)</t>
    </r>
  </si>
  <si>
    <r>
      <t xml:space="preserve">بازخرید مرخصی
</t>
    </r>
    <r>
      <rPr>
        <sz val="8"/>
        <color rgb="FF00B0F0"/>
        <rFont val="B Koodak"/>
        <charset val="178"/>
      </rPr>
      <t>(بیمه و مالیات معاف)</t>
    </r>
  </si>
  <si>
    <r>
      <rPr>
        <sz val="10"/>
        <color theme="1"/>
        <rFont val="B Koodak"/>
        <charset val="178"/>
      </rPr>
      <t xml:space="preserve">بیمه سهم پرسنل 7%
</t>
    </r>
    <r>
      <rPr>
        <sz val="8"/>
        <color rgb="FF00B0F0"/>
        <rFont val="B Koodak"/>
        <charset val="178"/>
      </rPr>
      <t>(از درآمد مشمول مالیات کسر می‌شود)</t>
    </r>
  </si>
  <si>
    <t>https://terifah.com</t>
  </si>
  <si>
    <t>وضعیت تاهل</t>
  </si>
  <si>
    <t>مجرد</t>
  </si>
  <si>
    <t>متاهل</t>
  </si>
  <si>
    <t>عیدی و سنوات محاسبه شود؟</t>
  </si>
  <si>
    <t>بله</t>
  </si>
  <si>
    <t>خیر</t>
  </si>
  <si>
    <t>نوبت‌کاری</t>
  </si>
  <si>
    <t>عادی</t>
  </si>
  <si>
    <t>فوق‌العاده نوبت‌کاری</t>
  </si>
  <si>
    <t>"10%"</t>
  </si>
  <si>
    <t>"15%"</t>
  </si>
  <si>
    <t>"22.5%"</t>
  </si>
  <si>
    <t>لیست حقوق و دستمزد کارگران در سال 1404</t>
  </si>
  <si>
    <t>1404/01/05</t>
  </si>
  <si>
    <t>مالیات بالاتر از مبلغ زیر: 25%</t>
  </si>
  <si>
    <r>
      <t xml:space="preserve">عیدی
</t>
    </r>
    <r>
      <rPr>
        <sz val="8"/>
        <color rgb="FF00B0F0"/>
        <rFont val="B Koodak"/>
        <charset val="178"/>
      </rPr>
      <t xml:space="preserve">(بیمه معاف و مالیات تا </t>
    </r>
    <r>
      <rPr>
        <sz val="6"/>
        <color rgb="FF00B0F0"/>
        <rFont val="B Koodak"/>
        <charset val="178"/>
      </rPr>
      <t>20،000،000</t>
    </r>
    <r>
      <rPr>
        <sz val="8"/>
        <color rgb="FF00B0F0"/>
        <rFont val="B Koodak"/>
        <charset val="178"/>
      </rPr>
      <t xml:space="preserve"> ریال معاف)</t>
    </r>
  </si>
  <si>
    <t>حق تاهل</t>
  </si>
  <si>
    <t>پایه سنوات ماهیانه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</si>
</sst>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_ * #,##0_-_ر_ي_ا_ل_ ;_ * #,##0\-_ر_ي_ا_ل_ ;_ * &quot;-&quot;_-_ر_ي_ا_ل_ ;_ @_ "/>
    <numFmt numFmtId="166" formatCode="_-* #,##0_-;_-* #,##0\-;_-* &quot;-&quot;??_-;_-@_-"/>
    <numFmt numFmtId="167" formatCode="#,##0_ ;\-#,##0\ "/>
    <numFmt numFmtId="168" formatCode="0_ ;\-0\ "/>
    <numFmt numFmtId="169" formatCode="#,##0.00_ ;\-#,##0.00\ "/>
  </numFmts>
  <fonts count="3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0"/>
      <color rgb="FF000000"/>
      <name val="B Koodak"/>
      <charset val="178"/>
    </font>
    <font>
      <b/>
      <sz val="12"/>
      <color theme="1"/>
      <name val="B Titr"/>
      <charset val="178"/>
    </font>
    <font>
      <b/>
      <sz val="11"/>
      <color theme="1"/>
      <name val="B Titr"/>
      <charset val="178"/>
    </font>
    <font>
      <sz val="12"/>
      <color theme="1"/>
      <name val="B Koodak"/>
      <charset val="178"/>
    </font>
    <font>
      <sz val="11"/>
      <color theme="1"/>
      <name val="B Koodak"/>
      <charset val="178"/>
    </font>
    <font>
      <sz val="11"/>
      <color theme="1"/>
      <name val="B Titr"/>
      <charset val="178"/>
    </font>
    <font>
      <sz val="11"/>
      <name val="B Koodak"/>
      <charset val="178"/>
    </font>
    <font>
      <sz val="12"/>
      <name val="B Koodak"/>
      <charset val="178"/>
    </font>
    <font>
      <b/>
      <sz val="11"/>
      <color rgb="FFFF0000"/>
      <name val="B Titr"/>
      <charset val="178"/>
    </font>
    <font>
      <b/>
      <sz val="8"/>
      <color theme="1"/>
      <name val="B Titr"/>
      <charset val="178"/>
    </font>
    <font>
      <b/>
      <sz val="9"/>
      <color theme="9" tint="-0.249977111117893"/>
      <name val="B Titr"/>
      <charset val="178"/>
    </font>
    <font>
      <sz val="10"/>
      <color theme="1"/>
      <name val="B Koodak"/>
      <charset val="178"/>
    </font>
    <font>
      <sz val="10"/>
      <color theme="0" tint="-0.34998626667073579"/>
      <name val="B Koodak"/>
      <charset val="178"/>
    </font>
    <font>
      <sz val="11"/>
      <color theme="0" tint="-0.34998626667073579"/>
      <name val="B Koodak"/>
      <charset val="178"/>
    </font>
    <font>
      <sz val="12"/>
      <color theme="8" tint="-0.249977111117893"/>
      <name val="B Koodak"/>
      <charset val="178"/>
    </font>
    <font>
      <b/>
      <sz val="12"/>
      <color theme="1"/>
      <name val="B Koodak"/>
      <charset val="178"/>
    </font>
    <font>
      <b/>
      <sz val="7"/>
      <color theme="1"/>
      <name val="B Titr"/>
      <charset val="178"/>
    </font>
    <font>
      <b/>
      <sz val="6"/>
      <color theme="1"/>
      <name val="B Titr"/>
      <charset val="178"/>
    </font>
    <font>
      <b/>
      <sz val="6"/>
      <color theme="9" tint="-0.249977111117893"/>
      <name val="B Titr"/>
      <charset val="178"/>
    </font>
    <font>
      <sz val="9"/>
      <color rgb="FFFF0000"/>
      <name val="B Titr"/>
      <charset val="178"/>
    </font>
    <font>
      <sz val="8"/>
      <color theme="1"/>
      <name val="B Koodak"/>
      <charset val="178"/>
    </font>
    <font>
      <sz val="9"/>
      <name val="B Koodak"/>
      <charset val="178"/>
    </font>
    <font>
      <sz val="9"/>
      <color rgb="FFFF0000"/>
      <name val="B Koodak"/>
      <charset val="178"/>
    </font>
    <font>
      <b/>
      <sz val="9"/>
      <color theme="1"/>
      <name val="B Koodak"/>
      <charset val="178"/>
    </font>
    <font>
      <b/>
      <sz val="9"/>
      <color rgb="FF000000"/>
      <name val="B Koodak"/>
      <charset val="178"/>
    </font>
    <font>
      <sz val="9"/>
      <color theme="1"/>
      <name val="B Koodak"/>
      <charset val="178"/>
    </font>
    <font>
      <sz val="9"/>
      <color theme="8" tint="-0.249977111117893"/>
      <name val="B Koodak"/>
      <charset val="178"/>
    </font>
    <font>
      <sz val="9"/>
      <color theme="0" tint="-0.34998626667073579"/>
      <name val="B Koodak"/>
      <charset val="178"/>
    </font>
    <font>
      <b/>
      <sz val="8"/>
      <color rgb="FFFF0000"/>
      <name val="B Titr"/>
      <charset val="178"/>
    </font>
    <font>
      <b/>
      <sz val="8"/>
      <name val="B Titr"/>
      <charset val="178"/>
    </font>
    <font>
      <sz val="8"/>
      <color rgb="FF00B0F0"/>
      <name val="B Koodak"/>
      <charset val="178"/>
    </font>
    <font>
      <sz val="6"/>
      <color rgb="FF00B0F0"/>
      <name val="B Koodak"/>
      <charset val="178"/>
    </font>
    <font>
      <u/>
      <sz val="11"/>
      <color theme="10"/>
      <name val="Arial"/>
      <family val="2"/>
      <charset val="178"/>
      <scheme val="minor"/>
    </font>
    <font>
      <sz val="8"/>
      <name val="B Koodak"/>
      <charset val="178"/>
    </font>
    <font>
      <b/>
      <sz val="16"/>
      <color theme="4" tint="-0.249977111117893"/>
      <name val="B Titr"/>
      <charset val="178"/>
    </font>
    <font>
      <sz val="8"/>
      <name val="Arial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13" fillId="0" borderId="0" xfId="0" applyNumberFormat="1" applyFont="1"/>
    <xf numFmtId="0" fontId="9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7" fillId="0" borderId="1" xfId="2" applyFont="1" applyBorder="1" applyAlignment="1">
      <alignment readingOrder="1"/>
    </xf>
    <xf numFmtId="168" fontId="17" fillId="0" borderId="1" xfId="2" applyNumberFormat="1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7" fillId="0" borderId="0" xfId="2" applyFont="1" applyAlignment="1" applyProtection="1">
      <alignment vertical="center"/>
    </xf>
    <xf numFmtId="165" fontId="6" fillId="0" borderId="0" xfId="2" applyFont="1" applyProtection="1"/>
    <xf numFmtId="166" fontId="2" fillId="0" borderId="1" xfId="0" applyNumberFormat="1" applyFont="1" applyBorder="1"/>
    <xf numFmtId="0" fontId="12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166" fontId="25" fillId="0" borderId="1" xfId="0" applyNumberFormat="1" applyFont="1" applyBorder="1"/>
    <xf numFmtId="167" fontId="26" fillId="2" borderId="1" xfId="1" applyNumberFormat="1" applyFont="1" applyFill="1" applyBorder="1" applyAlignment="1" applyProtection="1">
      <alignment horizontal="center" vertical="center" wrapText="1"/>
    </xf>
    <xf numFmtId="166" fontId="27" fillId="0" borderId="1" xfId="1" applyNumberFormat="1" applyFont="1" applyBorder="1" applyProtection="1"/>
    <xf numFmtId="167" fontId="27" fillId="0" borderId="1" xfId="1" applyNumberFormat="1" applyFont="1" applyBorder="1" applyProtection="1"/>
    <xf numFmtId="169" fontId="24" fillId="3" borderId="1" xfId="1" applyNumberFormat="1" applyFont="1" applyFill="1" applyBorder="1" applyProtection="1">
      <protection locked="0"/>
    </xf>
    <xf numFmtId="167" fontId="24" fillId="3" borderId="1" xfId="1" applyNumberFormat="1" applyFont="1" applyFill="1" applyBorder="1" applyProtection="1">
      <protection locked="0"/>
    </xf>
    <xf numFmtId="166" fontId="28" fillId="0" borderId="1" xfId="1" applyNumberFormat="1" applyFont="1" applyBorder="1" applyProtection="1"/>
    <xf numFmtId="166" fontId="29" fillId="0" borderId="1" xfId="1" applyNumberFormat="1" applyFont="1" applyBorder="1" applyProtection="1"/>
    <xf numFmtId="166" fontId="27" fillId="0" borderId="6" xfId="1" applyNumberFormat="1" applyFont="1" applyBorder="1" applyProtection="1"/>
    <xf numFmtId="0" fontId="23" fillId="0" borderId="7" xfId="0" applyFont="1" applyBorder="1" applyAlignment="1">
      <alignment horizontal="center" vertical="center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166" fontId="27" fillId="0" borderId="8" xfId="1" applyNumberFormat="1" applyFont="1" applyBorder="1" applyProtection="1"/>
    <xf numFmtId="169" fontId="24" fillId="3" borderId="8" xfId="1" applyNumberFormat="1" applyFont="1" applyFill="1" applyBorder="1" applyProtection="1">
      <protection locked="0"/>
    </xf>
    <xf numFmtId="167" fontId="24" fillId="3" borderId="8" xfId="1" applyNumberFormat="1" applyFont="1" applyFill="1" applyBorder="1" applyProtection="1">
      <protection locked="0"/>
    </xf>
    <xf numFmtId="167" fontId="27" fillId="0" borderId="8" xfId="1" applyNumberFormat="1" applyFont="1" applyBorder="1" applyProtection="1"/>
    <xf numFmtId="166" fontId="28" fillId="0" borderId="8" xfId="1" applyNumberFormat="1" applyFont="1" applyBorder="1" applyProtection="1"/>
    <xf numFmtId="166" fontId="27" fillId="0" borderId="9" xfId="1" applyNumberFormat="1" applyFont="1" applyBorder="1" applyProtection="1"/>
    <xf numFmtId="166" fontId="31" fillId="0" borderId="0" xfId="1" applyNumberFormat="1" applyFont="1" applyFill="1" applyAlignment="1" applyProtection="1">
      <alignment vertical="center"/>
    </xf>
    <xf numFmtId="166" fontId="31" fillId="0" borderId="0" xfId="0" applyNumberFormat="1" applyFont="1" applyAlignment="1">
      <alignment horizontal="center"/>
    </xf>
    <xf numFmtId="0" fontId="30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4" fillId="0" borderId="11" xfId="3" applyBorder="1" applyAlignment="1">
      <alignment horizontal="right" vertical="center"/>
    </xf>
    <xf numFmtId="0" fontId="21" fillId="3" borderId="0" xfId="0" applyFont="1" applyFill="1" applyAlignment="1">
      <alignment horizontal="center" vertical="center" wrapText="1"/>
    </xf>
  </cellXfs>
  <cellStyles count="4">
    <cellStyle name="Comma" xfId="1" builtinId="3"/>
    <cellStyle name="Comma [0]" xfId="2" builtinId="6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rifa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9"/>
  <sheetViews>
    <sheetView rightToLeft="1" tabSelected="1" zoomScale="98" zoomScaleNormal="98" workbookViewId="0">
      <pane xSplit="10" ySplit="4" topLeftCell="K5" activePane="bottomRight" state="frozen"/>
      <selection pane="topRight" activeCell="H1" sqref="H1"/>
      <selection pane="bottomLeft" activeCell="A5" sqref="A5"/>
      <selection pane="bottomRight" activeCell="N5" sqref="N5"/>
    </sheetView>
  </sheetViews>
  <sheetFormatPr defaultColWidth="9" defaultRowHeight="19.8" x14ac:dyDescent="0.7"/>
  <cols>
    <col min="1" max="1" width="3.5" style="4" customWidth="1"/>
    <col min="2" max="3" width="3.69921875" style="4" customWidth="1"/>
    <col min="4" max="4" width="4.5" style="4" customWidth="1"/>
    <col min="5" max="5" width="5.3984375" style="4" customWidth="1"/>
    <col min="6" max="6" width="9.3984375" style="1" customWidth="1"/>
    <col min="7" max="7" width="7.59765625" style="1" customWidth="1"/>
    <col min="8" max="8" width="9" style="1" customWidth="1"/>
    <col min="9" max="9" width="5.19921875" style="1" customWidth="1"/>
    <col min="10" max="10" width="3.8984375" style="1" customWidth="1"/>
    <col min="11" max="11" width="10.5" style="1" customWidth="1"/>
    <col min="12" max="12" width="9.59765625" style="1" customWidth="1"/>
    <col min="13" max="13" width="9.69921875" style="1" customWidth="1"/>
    <col min="14" max="14" width="10" style="1" customWidth="1"/>
    <col min="15" max="17" width="9.5" style="1" customWidth="1"/>
    <col min="18" max="18" width="10.5" style="1" customWidth="1"/>
    <col min="19" max="19" width="9.8984375" style="1" bestFit="1" customWidth="1"/>
    <col min="20" max="20" width="4.19921875" style="1" customWidth="1"/>
    <col min="21" max="21" width="10.5" style="1" customWidth="1"/>
    <col min="22" max="22" width="4.59765625" style="1" customWidth="1"/>
    <col min="23" max="23" width="8.3984375" style="1" customWidth="1"/>
    <col min="24" max="24" width="10.19921875" style="1" customWidth="1"/>
    <col min="25" max="25" width="11.69921875" style="1" customWidth="1"/>
    <col min="26" max="26" width="11.59765625" style="1" customWidth="1"/>
    <col min="27" max="27" width="12.19921875" style="1" customWidth="1"/>
    <col min="28" max="28" width="10.59765625" style="1" customWidth="1"/>
    <col min="29" max="29" width="9.8984375" style="1" customWidth="1"/>
    <col min="30" max="30" width="11.69921875" style="1" customWidth="1"/>
    <col min="31" max="31" width="10.59765625" style="1" customWidth="1"/>
    <col min="32" max="32" width="11.59765625" style="1" customWidth="1"/>
    <col min="33" max="33" width="10.69921875" style="1" customWidth="1"/>
    <col min="34" max="34" width="11.5" style="1" customWidth="1"/>
    <col min="35" max="35" width="13.5" style="1" hidden="1" customWidth="1"/>
    <col min="36" max="36" width="14.09765625" style="1" hidden="1" customWidth="1"/>
    <col min="37" max="37" width="14" style="1" hidden="1" customWidth="1"/>
    <col min="38" max="38" width="12.09765625" style="1" hidden="1" customWidth="1"/>
    <col min="39" max="39" width="12.3984375" style="1" hidden="1" customWidth="1"/>
    <col min="40" max="40" width="12.19921875" style="1" hidden="1" customWidth="1"/>
    <col min="41" max="42" width="13.09765625" style="1" hidden="1" customWidth="1"/>
    <col min="43" max="44" width="17.09765625" style="21" hidden="1" customWidth="1"/>
    <col min="45" max="45" width="15.3984375" style="1" hidden="1" customWidth="1"/>
    <col min="46" max="52" width="9" style="1" hidden="1" customWidth="1"/>
    <col min="53" max="57" width="9" style="1" customWidth="1"/>
    <col min="58" max="16384" width="9" style="1"/>
  </cols>
  <sheetData>
    <row r="1" spans="1:49" s="6" customFormat="1" ht="21" customHeight="1" x14ac:dyDescent="0.25">
      <c r="A1" s="61" t="s">
        <v>54</v>
      </c>
      <c r="B1" s="61"/>
      <c r="C1" s="61"/>
      <c r="D1" s="61"/>
      <c r="E1" s="61"/>
      <c r="F1" s="61"/>
      <c r="G1" s="61"/>
      <c r="H1" s="61"/>
      <c r="I1" s="61"/>
      <c r="J1" s="61"/>
      <c r="K1" s="64" t="s">
        <v>28</v>
      </c>
      <c r="L1" s="64"/>
      <c r="M1" s="64"/>
      <c r="N1" s="64"/>
      <c r="O1" s="64"/>
      <c r="P1" s="64"/>
      <c r="Q1" s="64"/>
      <c r="R1" s="64"/>
      <c r="T1" s="25"/>
      <c r="U1" s="25"/>
      <c r="V1" s="25"/>
      <c r="W1" s="59" t="s">
        <v>29</v>
      </c>
      <c r="X1" s="59"/>
      <c r="Y1" s="59"/>
      <c r="Z1" s="59"/>
      <c r="AA1" s="25"/>
      <c r="AB1" s="25"/>
      <c r="AC1" s="25"/>
      <c r="AD1" s="25"/>
      <c r="AE1" s="25"/>
      <c r="AF1" s="25"/>
      <c r="AG1" s="3"/>
      <c r="AH1" s="3"/>
      <c r="AQ1" s="20"/>
      <c r="AR1" s="20"/>
    </row>
    <row r="2" spans="1:49" s="6" customFormat="1" ht="22.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53" t="s">
        <v>36</v>
      </c>
      <c r="L2" s="53" t="s">
        <v>14</v>
      </c>
      <c r="M2" s="54" t="s">
        <v>15</v>
      </c>
      <c r="N2" s="28" t="s">
        <v>30</v>
      </c>
      <c r="O2" s="28" t="s">
        <v>31</v>
      </c>
      <c r="P2" s="28" t="s">
        <v>32</v>
      </c>
      <c r="Q2" s="28" t="s">
        <v>56</v>
      </c>
      <c r="R2" s="28" t="s">
        <v>35</v>
      </c>
      <c r="T2" s="26"/>
      <c r="U2" s="23"/>
      <c r="W2" s="26" t="s">
        <v>19</v>
      </c>
      <c r="X2" s="23" t="s">
        <v>55</v>
      </c>
      <c r="Z2" s="2"/>
      <c r="AA2" s="2"/>
      <c r="AB2" s="2"/>
      <c r="AC2" s="26"/>
      <c r="AD2" s="23"/>
      <c r="AF2" s="2"/>
      <c r="AG2" s="2"/>
      <c r="AH2" s="2"/>
      <c r="AJ2" s="6" t="s">
        <v>43</v>
      </c>
      <c r="AK2" s="6" t="s">
        <v>46</v>
      </c>
      <c r="AQ2" s="20"/>
      <c r="AR2" s="20"/>
    </row>
    <row r="3" spans="1:49" s="6" customFormat="1" ht="19.5" customHeight="1" thickBot="1" x14ac:dyDescent="0.6">
      <c r="F3" s="5"/>
      <c r="G3" s="60" t="s">
        <v>33</v>
      </c>
      <c r="H3" s="60"/>
      <c r="I3" s="52">
        <v>30</v>
      </c>
      <c r="J3" s="7"/>
      <c r="K3" s="50">
        <v>5000000</v>
      </c>
      <c r="L3" s="50">
        <v>9000000</v>
      </c>
      <c r="M3" s="50">
        <v>22000000</v>
      </c>
      <c r="N3" s="51">
        <v>240000000</v>
      </c>
      <c r="O3" s="51">
        <v>300000000</v>
      </c>
      <c r="P3" s="51">
        <v>380000000</v>
      </c>
      <c r="Q3" s="51">
        <v>500000000</v>
      </c>
      <c r="R3" s="51">
        <v>666666667</v>
      </c>
      <c r="S3" s="55"/>
      <c r="T3" s="27"/>
      <c r="U3" s="27"/>
      <c r="V3" s="27"/>
      <c r="W3" s="27" t="s">
        <v>18</v>
      </c>
      <c r="X3" s="62" t="s">
        <v>20</v>
      </c>
      <c r="Y3" s="62"/>
      <c r="Z3" s="63" t="s">
        <v>41</v>
      </c>
      <c r="AA3" s="63"/>
      <c r="AB3" s="27"/>
      <c r="AC3" s="27"/>
      <c r="AD3" s="27"/>
      <c r="AE3" s="27"/>
      <c r="AF3" s="27"/>
      <c r="AG3" s="2"/>
      <c r="AH3" s="2"/>
      <c r="AJ3" s="6" t="s">
        <v>44</v>
      </c>
      <c r="AK3" s="6" t="s">
        <v>47</v>
      </c>
      <c r="AQ3" s="20"/>
      <c r="AR3" s="20"/>
    </row>
    <row r="4" spans="1:49" ht="63" customHeight="1" x14ac:dyDescent="0.7">
      <c r="A4" s="9" t="s">
        <v>0</v>
      </c>
      <c r="B4" s="17" t="s">
        <v>24</v>
      </c>
      <c r="C4" s="17" t="s">
        <v>42</v>
      </c>
      <c r="D4" s="56" t="s">
        <v>45</v>
      </c>
      <c r="E4" s="17" t="s">
        <v>48</v>
      </c>
      <c r="F4" s="10" t="s">
        <v>9</v>
      </c>
      <c r="G4" s="18" t="s">
        <v>27</v>
      </c>
      <c r="H4" s="18" t="s">
        <v>25</v>
      </c>
      <c r="I4" s="11" t="s">
        <v>11</v>
      </c>
      <c r="J4" s="11" t="s">
        <v>10</v>
      </c>
      <c r="K4" s="10" t="s">
        <v>13</v>
      </c>
      <c r="L4" s="10" t="s">
        <v>59</v>
      </c>
      <c r="M4" s="10" t="s">
        <v>1</v>
      </c>
      <c r="N4" s="10" t="s">
        <v>2</v>
      </c>
      <c r="O4" s="10" t="s">
        <v>37</v>
      </c>
      <c r="P4" s="10" t="s">
        <v>58</v>
      </c>
      <c r="Q4" s="10" t="s">
        <v>50</v>
      </c>
      <c r="R4" s="10" t="s">
        <v>57</v>
      </c>
      <c r="S4" s="24" t="s">
        <v>38</v>
      </c>
      <c r="T4" s="29" t="s">
        <v>34</v>
      </c>
      <c r="U4" s="10" t="s">
        <v>39</v>
      </c>
      <c r="V4" s="18" t="s">
        <v>3</v>
      </c>
      <c r="W4" s="10" t="s">
        <v>4</v>
      </c>
      <c r="X4" s="24" t="s">
        <v>16</v>
      </c>
      <c r="Y4" s="24" t="s">
        <v>17</v>
      </c>
      <c r="Z4" s="10" t="s">
        <v>7</v>
      </c>
      <c r="AA4" s="10" t="s">
        <v>40</v>
      </c>
      <c r="AB4" s="10" t="s">
        <v>8</v>
      </c>
      <c r="AC4" s="10" t="s">
        <v>5</v>
      </c>
      <c r="AD4" s="14" t="s">
        <v>23</v>
      </c>
      <c r="AE4" s="30" t="s">
        <v>21</v>
      </c>
      <c r="AF4" s="13" t="s">
        <v>22</v>
      </c>
      <c r="AG4" s="10" t="s">
        <v>12</v>
      </c>
      <c r="AH4" s="12" t="s">
        <v>6</v>
      </c>
      <c r="AJ4" s="19" t="s">
        <v>26</v>
      </c>
      <c r="AK4" s="16">
        <v>1392</v>
      </c>
      <c r="AL4" s="16">
        <v>1393</v>
      </c>
      <c r="AM4" s="16">
        <v>1394</v>
      </c>
      <c r="AN4" s="16">
        <v>1395</v>
      </c>
      <c r="AO4" s="16">
        <v>1396</v>
      </c>
      <c r="AP4" s="16">
        <v>1397</v>
      </c>
      <c r="AQ4" s="16">
        <v>1398</v>
      </c>
      <c r="AR4" s="16">
        <v>1399</v>
      </c>
      <c r="AS4" s="19">
        <v>1400</v>
      </c>
      <c r="AT4" s="19">
        <v>1401</v>
      </c>
      <c r="AU4" s="19">
        <v>1402</v>
      </c>
      <c r="AV4" s="19">
        <v>1403</v>
      </c>
      <c r="AW4" s="19">
        <v>1404</v>
      </c>
    </row>
    <row r="5" spans="1:49" ht="21.6" x14ac:dyDescent="0.75">
      <c r="A5" s="31">
        <v>1</v>
      </c>
      <c r="B5" s="32">
        <v>1</v>
      </c>
      <c r="C5" s="32" t="s">
        <v>44</v>
      </c>
      <c r="D5" s="32" t="s">
        <v>46</v>
      </c>
      <c r="E5" s="32" t="s">
        <v>49</v>
      </c>
      <c r="F5" s="33">
        <f>ROUND(AJ5,0)</f>
        <v>3463656</v>
      </c>
      <c r="G5" s="33">
        <f>ROUND(IF(B5&gt;=1,AW5, 0), 0)+
ROUND(IF(B5&gt;=2,AV5*1.32, 0), 0)+
ROUND(IF(B5&gt;=3,AU5*1.22*1.32, 0), 0)+
ROUND(IF(B5&gt;=4,AT5*1.21*1.22*1.32, 0), 0)+
ROUND(IF(B5&gt;=5,AS5*1.38*1.21*1.22*1.32, 0), 0)+
ROUND(IF(B5&gt;=6,AR5*1.26*1.38*1.21*1.22*1.32, 0), 0)+
ROUND(IF(B5&gt;=7,AQ5*1.15*1.26*1.38*1.21*1.22*1.32, 0), 0)+
ROUND(IF(B5&gt;=8,AP5*1.13*1.15*1.26*1.38*1.21*1.22*1.32, 0), 0)+
ROUND(IF(B5&gt;=9,AO5*1.104*1.13*1.15*1.26*1.38*1.21*1.22*1.32, 0), 0)+
ROUND(IF(B5&gt;=10,AN5*1.12*1.104*1.13*1.15*1.26*1.38*1.21*1.22*1.32, 0),0)</f>
        <v>94000</v>
      </c>
      <c r="H5" s="34">
        <f>F5+G5</f>
        <v>3557656</v>
      </c>
      <c r="I5" s="32">
        <v>30</v>
      </c>
      <c r="J5" s="32">
        <v>2</v>
      </c>
      <c r="K5" s="35">
        <f>F5*I5</f>
        <v>103909680</v>
      </c>
      <c r="L5" s="35">
        <f>G5*I5</f>
        <v>2820000</v>
      </c>
      <c r="M5" s="35">
        <f t="shared" ref="M5:M24" si="0">$L$3*I5/$I$3</f>
        <v>9000000</v>
      </c>
      <c r="N5" s="35">
        <f t="shared" ref="N5:N24" si="1">$M$3*I5/$I$3</f>
        <v>22000000</v>
      </c>
      <c r="O5" s="36">
        <f>J5*3*F$5*I5/$I$3</f>
        <v>20781936</v>
      </c>
      <c r="P5" s="36">
        <f>IF(C5="متاهل",$K$3,0)</f>
        <v>5000000</v>
      </c>
      <c r="Q5" s="36">
        <f>IF(E5="""22.5%""",0.225,IF(E5="""15%""",0.15,IF(E5="""10%""",0.1,0)))*(K5+L5)</f>
        <v>0</v>
      </c>
      <c r="R5" s="35">
        <f>IF(D5="بله", 5*H5*I5/$I$3, 0)</f>
        <v>17788280</v>
      </c>
      <c r="S5" s="35">
        <f>IF(D5="بله",2.5*H5*I5/$I$3, 0)</f>
        <v>8894140</v>
      </c>
      <c r="T5" s="37">
        <v>0</v>
      </c>
      <c r="U5" s="35">
        <f>T5*H5*I5/$I$3</f>
        <v>0</v>
      </c>
      <c r="V5" s="38">
        <v>0</v>
      </c>
      <c r="W5" s="35">
        <f>ROUND(H5*1.4/7.33, 0)</f>
        <v>679498</v>
      </c>
      <c r="X5" s="36">
        <f>W5*V5</f>
        <v>0</v>
      </c>
      <c r="Y5" s="35">
        <f>K5+M5+N5+O5+P5+Q5+R5+S5+U5+X5+L5</f>
        <v>190194036</v>
      </c>
      <c r="Z5" s="35">
        <f>K5+M5+N5+X5+L5+Q5+P5</f>
        <v>142729680</v>
      </c>
      <c r="AA5" s="35">
        <f>Z5*7%</f>
        <v>9991077.6000000015</v>
      </c>
      <c r="AB5" s="35">
        <f t="shared" ref="AB5:AB24" si="2">ROUND(K5+AI5+X5+L5+M5+N5+O5+P5+Q5-AA5,0)</f>
        <v>153520538</v>
      </c>
      <c r="AC5" s="35">
        <f xml:space="preserve"> IF(AB5&gt;$R$3,(AB5-$R$3)*30%+($R$3-$Q$3)*25%+($Q$3-$P$3)*20%+($P$3-$O$3)*15%+($O$3-$N$3)*10%,
IF(AB5&gt;$Q$3,(AB5-$Q$3)*25%+($Q$3-$P$3)*20%+($P$3-$O$3)*15%+($O$3-$N$3)*10%,
IF(AB5&gt;$P$3,(AB5-$P$3)*20%+($P$3-$O$3)*15%+($O$3-$N$3)*10%, IF(AB5&gt;$O$3,(AB5-$O$3)*15%+($O$3-$N$3)*10%, IF(AB5&gt;$N$3,(AB5-$N$3)*10%,0)))))</f>
        <v>0</v>
      </c>
      <c r="AD5" s="39">
        <f>Y5-AA5-AC5</f>
        <v>180202958.40000001</v>
      </c>
      <c r="AE5" s="40">
        <f>AD5-R5-S5-U5</f>
        <v>153520538.40000001</v>
      </c>
      <c r="AF5" s="40">
        <f>(R5+S5+U5)*12</f>
        <v>320189040</v>
      </c>
      <c r="AG5" s="35">
        <f>Z5*23%</f>
        <v>32827826.400000002</v>
      </c>
      <c r="AH5" s="41">
        <f>AG5+Y5</f>
        <v>223021862.40000001</v>
      </c>
      <c r="AI5" s="8">
        <f t="shared" ref="AI5:AI24" si="3">IF(R5&gt; $N$3/12, R5-$N$3/12, 0)</f>
        <v>0</v>
      </c>
      <c r="AJ5">
        <v>3463656</v>
      </c>
      <c r="AK5" s="15">
        <v>3000</v>
      </c>
      <c r="AL5" s="15">
        <v>5000</v>
      </c>
      <c r="AM5" s="15">
        <v>10000</v>
      </c>
      <c r="AN5" s="15">
        <v>10000</v>
      </c>
      <c r="AO5" s="15">
        <v>17000</v>
      </c>
      <c r="AP5" s="15">
        <v>17000</v>
      </c>
      <c r="AQ5" s="15">
        <v>23333</v>
      </c>
      <c r="AR5" s="15">
        <v>33333</v>
      </c>
      <c r="AS5" s="15">
        <v>46667</v>
      </c>
      <c r="AT5" s="22">
        <v>70000</v>
      </c>
      <c r="AU5" s="22">
        <v>70000</v>
      </c>
      <c r="AV5" s="22">
        <v>70000</v>
      </c>
      <c r="AW5" s="22">
        <v>94000</v>
      </c>
    </row>
    <row r="6" spans="1:49" ht="21.6" x14ac:dyDescent="0.75">
      <c r="A6" s="31">
        <v>2</v>
      </c>
      <c r="B6" s="32">
        <v>1</v>
      </c>
      <c r="C6" s="32" t="s">
        <v>44</v>
      </c>
      <c r="D6" s="32" t="s">
        <v>46</v>
      </c>
      <c r="E6" s="32" t="s">
        <v>49</v>
      </c>
      <c r="F6" s="33">
        <f t="shared" ref="F6:F24" si="4">ROUND(AJ6,0)</f>
        <v>3469971</v>
      </c>
      <c r="G6" s="33">
        <f t="shared" ref="G6:G24" si="5">ROUND(IF(B6&gt;=1,AW6, 0), 0)+
ROUND(IF(B6&gt;=2,AV6*1.32, 0), 0)+
ROUND(IF(B6&gt;=3,AU6*1.22*1.32, 0), 0)+
ROUND(IF(B6&gt;=4,AT6*1.21*1.22*1.32, 0), 0)+
ROUND(IF(B6&gt;=5,AS6*1.38*1.21*1.22*1.32, 0), 0)+
ROUND(IF(B6&gt;=6,AR6*1.26*1.38*1.21*1.22*1.32, 0), 0)+
ROUND(IF(B6&gt;=7,AQ6*1.15*1.26*1.38*1.21*1.22*1.32, 0), 0)+
ROUND(IF(B6&gt;=8,AP6*1.13*1.15*1.26*1.38*1.21*1.22*1.32, 0), 0)+
ROUND(IF(B6&gt;=9,AO6*1.104*1.13*1.15*1.26*1.38*1.21*1.22*1.32, 0), 0)+
ROUND(IF(B6&gt;=10,AN6*1.12*1.104*1.13*1.15*1.26*1.38*1.21*1.22*1.32, 0),0)</f>
        <v>94200</v>
      </c>
      <c r="H6" s="34">
        <f t="shared" ref="H6:H24" si="6">F6+G6</f>
        <v>3564171</v>
      </c>
      <c r="I6" s="32">
        <v>30</v>
      </c>
      <c r="J6" s="32">
        <v>2</v>
      </c>
      <c r="K6" s="35">
        <f t="shared" ref="K6:K24" si="7">F6*I6</f>
        <v>104099130</v>
      </c>
      <c r="L6" s="35">
        <f t="shared" ref="L6:L24" si="8">G6*I6</f>
        <v>2826000</v>
      </c>
      <c r="M6" s="35">
        <f t="shared" si="0"/>
        <v>9000000</v>
      </c>
      <c r="N6" s="35">
        <f t="shared" si="1"/>
        <v>22000000</v>
      </c>
      <c r="O6" s="36">
        <f t="shared" ref="O6:O24" si="9">J6*3*F$5*I6/$I$3</f>
        <v>20781936</v>
      </c>
      <c r="P6" s="36">
        <f t="shared" ref="P6:P24" si="10">IF(C6="متاهل",$K$3,0)</f>
        <v>5000000</v>
      </c>
      <c r="Q6" s="36">
        <f t="shared" ref="Q6:Q24" si="11">IF(E6="""22.5%""",0.225,IF(E6="""15%""",0.15,IF(E6="""10%""",0.1,0)))*(K6+L6)</f>
        <v>0</v>
      </c>
      <c r="R6" s="35">
        <f t="shared" ref="R6:R24" si="12">IF(D6="بله", 5*H6*I6/$I$3, 0)</f>
        <v>17820855</v>
      </c>
      <c r="S6" s="35">
        <f t="shared" ref="S6:S24" si="13">IF(D6="بله",2.5*H6*I6/$I$3, 0)</f>
        <v>8910427.5</v>
      </c>
      <c r="T6" s="37">
        <v>0</v>
      </c>
      <c r="U6" s="35">
        <f t="shared" ref="U6:U24" si="14">T6*H6*I6/$I$3</f>
        <v>0</v>
      </c>
      <c r="V6" s="38">
        <v>0</v>
      </c>
      <c r="W6" s="35">
        <f t="shared" ref="W6:W24" si="15">ROUND(H6*1.4/7.33, 0)</f>
        <v>680742</v>
      </c>
      <c r="X6" s="36">
        <f t="shared" ref="X6:X24" si="16">W6*V6</f>
        <v>0</v>
      </c>
      <c r="Y6" s="35">
        <f t="shared" ref="Y6:Y24" si="17">K6+M6+N6+O6+P6+Q6+R6+S6+U6+X6+L6</f>
        <v>190438348.5</v>
      </c>
      <c r="Z6" s="35">
        <f t="shared" ref="Z6:Z24" si="18">K6+M6+N6+X6+L6+Q6+P6</f>
        <v>142925130</v>
      </c>
      <c r="AA6" s="35">
        <f t="shared" ref="AA6:AA24" si="19">Z6*7%</f>
        <v>10004759.100000001</v>
      </c>
      <c r="AB6" s="35">
        <f t="shared" si="2"/>
        <v>153702307</v>
      </c>
      <c r="AC6" s="35">
        <f t="shared" ref="AC6:AC24" si="20" xml:space="preserve"> IF(AB6&gt;$R$3,(AB6-$R$3)*30%+($R$3-$Q$3)*25%+($Q$3-$P$3)*20%+($P$3-$O$3)*15%+($O$3-$N$3)*10%,
IF(AB6&gt;$Q$3,(AB6-$Q$3)*25%+($Q$3-$P$3)*20%+($P$3-$O$3)*15%+($O$3-$N$3)*10%,
IF(AB6&gt;$P$3,(AB6-$P$3)*20%+($P$3-$O$3)*15%+($O$3-$N$3)*10%, IF(AB6&gt;$O$3,(AB6-$O$3)*15%+($O$3-$N$3)*10%, IF(AB6&gt;$N$3,(AB6-$N$3)*10%,0)))))</f>
        <v>0</v>
      </c>
      <c r="AD6" s="39">
        <f t="shared" ref="AD6:AD24" si="21">Y6-AA6-AC6</f>
        <v>180433589.40000001</v>
      </c>
      <c r="AE6" s="40">
        <f t="shared" ref="AE6:AE24" si="22">AD6-R6-S6-U6</f>
        <v>153702306.90000001</v>
      </c>
      <c r="AF6" s="40">
        <f t="shared" ref="AF6:AF24" si="23">(R6+S6+U6)*12</f>
        <v>320775390</v>
      </c>
      <c r="AG6" s="35">
        <f t="shared" ref="AG6:AG24" si="24">Z6*23%</f>
        <v>32872779.900000002</v>
      </c>
      <c r="AH6" s="41">
        <f t="shared" ref="AH6:AH24" si="25">AG6+Y6</f>
        <v>223311128.40000001</v>
      </c>
      <c r="AI6" s="8">
        <f t="shared" si="3"/>
        <v>0</v>
      </c>
      <c r="AJ6">
        <v>3469971</v>
      </c>
      <c r="AK6" s="15">
        <v>3100</v>
      </c>
      <c r="AL6" s="15">
        <v>5100</v>
      </c>
      <c r="AM6" s="15">
        <v>10200</v>
      </c>
      <c r="AN6" s="15">
        <v>10200</v>
      </c>
      <c r="AO6" s="15">
        <v>17200</v>
      </c>
      <c r="AP6" s="15">
        <v>17200</v>
      </c>
      <c r="AQ6" s="15">
        <f>AQ5+200</f>
        <v>23533</v>
      </c>
      <c r="AR6" s="15">
        <f>AR5+200</f>
        <v>33533</v>
      </c>
      <c r="AS6" s="15">
        <f>AS5+200</f>
        <v>46867</v>
      </c>
      <c r="AT6" s="22">
        <v>70200</v>
      </c>
      <c r="AU6" s="22">
        <v>70200</v>
      </c>
      <c r="AV6" s="22">
        <v>70200</v>
      </c>
      <c r="AW6" s="22">
        <v>94200</v>
      </c>
    </row>
    <row r="7" spans="1:49" ht="21.6" x14ac:dyDescent="0.75">
      <c r="A7" s="31">
        <v>3</v>
      </c>
      <c r="B7" s="32">
        <v>1</v>
      </c>
      <c r="C7" s="32" t="s">
        <v>44</v>
      </c>
      <c r="D7" s="32" t="s">
        <v>46</v>
      </c>
      <c r="E7" s="32" t="s">
        <v>49</v>
      </c>
      <c r="F7" s="33">
        <f t="shared" si="4"/>
        <v>3476288</v>
      </c>
      <c r="G7" s="33">
        <f t="shared" si="5"/>
        <v>94400</v>
      </c>
      <c r="H7" s="34">
        <f t="shared" si="6"/>
        <v>3570688</v>
      </c>
      <c r="I7" s="32">
        <v>30</v>
      </c>
      <c r="J7" s="32">
        <v>2</v>
      </c>
      <c r="K7" s="35">
        <f t="shared" si="7"/>
        <v>104288640</v>
      </c>
      <c r="L7" s="35">
        <f t="shared" si="8"/>
        <v>2832000</v>
      </c>
      <c r="M7" s="35">
        <f t="shared" si="0"/>
        <v>9000000</v>
      </c>
      <c r="N7" s="35">
        <f t="shared" si="1"/>
        <v>22000000</v>
      </c>
      <c r="O7" s="36">
        <f t="shared" si="9"/>
        <v>20781936</v>
      </c>
      <c r="P7" s="36">
        <f t="shared" si="10"/>
        <v>5000000</v>
      </c>
      <c r="Q7" s="36">
        <f t="shared" si="11"/>
        <v>0</v>
      </c>
      <c r="R7" s="35">
        <f t="shared" si="12"/>
        <v>17853440</v>
      </c>
      <c r="S7" s="35">
        <f t="shared" si="13"/>
        <v>8926720</v>
      </c>
      <c r="T7" s="37">
        <v>0</v>
      </c>
      <c r="U7" s="35">
        <f t="shared" si="14"/>
        <v>0</v>
      </c>
      <c r="V7" s="38">
        <v>0</v>
      </c>
      <c r="W7" s="35">
        <f t="shared" si="15"/>
        <v>681987</v>
      </c>
      <c r="X7" s="36">
        <f t="shared" si="16"/>
        <v>0</v>
      </c>
      <c r="Y7" s="35">
        <f t="shared" si="17"/>
        <v>190682736</v>
      </c>
      <c r="Z7" s="35">
        <f t="shared" si="18"/>
        <v>143120640</v>
      </c>
      <c r="AA7" s="35">
        <f t="shared" si="19"/>
        <v>10018444.800000001</v>
      </c>
      <c r="AB7" s="35">
        <f t="shared" si="2"/>
        <v>153884131</v>
      </c>
      <c r="AC7" s="35">
        <f t="shared" si="20"/>
        <v>0</v>
      </c>
      <c r="AD7" s="39">
        <f t="shared" si="21"/>
        <v>180664291.19999999</v>
      </c>
      <c r="AE7" s="40">
        <f t="shared" si="22"/>
        <v>153884131.19999999</v>
      </c>
      <c r="AF7" s="40">
        <f t="shared" si="23"/>
        <v>321361920</v>
      </c>
      <c r="AG7" s="35">
        <f t="shared" si="24"/>
        <v>32917747.200000003</v>
      </c>
      <c r="AH7" s="41">
        <f t="shared" si="25"/>
        <v>223600483.19999999</v>
      </c>
      <c r="AI7" s="8">
        <f t="shared" si="3"/>
        <v>0</v>
      </c>
      <c r="AJ7">
        <v>3476288</v>
      </c>
      <c r="AK7" s="15">
        <v>3200</v>
      </c>
      <c r="AL7" s="15">
        <v>5200</v>
      </c>
      <c r="AM7" s="15">
        <v>10400</v>
      </c>
      <c r="AN7" s="15">
        <v>10400</v>
      </c>
      <c r="AO7" s="15">
        <v>17400</v>
      </c>
      <c r="AP7" s="15">
        <v>17400</v>
      </c>
      <c r="AQ7" s="15">
        <f t="shared" ref="AQ7:AR15" si="26">AQ6+200</f>
        <v>23733</v>
      </c>
      <c r="AR7" s="15">
        <f t="shared" si="26"/>
        <v>33733</v>
      </c>
      <c r="AS7" s="15">
        <f t="shared" ref="AS7" si="27">AS6+200</f>
        <v>47067</v>
      </c>
      <c r="AT7" s="22">
        <v>70400</v>
      </c>
      <c r="AU7" s="22">
        <v>70400</v>
      </c>
      <c r="AV7" s="22">
        <v>70400</v>
      </c>
      <c r="AW7" s="22">
        <v>94400</v>
      </c>
    </row>
    <row r="8" spans="1:49" ht="21.6" x14ac:dyDescent="0.75">
      <c r="A8" s="31">
        <v>4</v>
      </c>
      <c r="B8" s="32">
        <v>1</v>
      </c>
      <c r="C8" s="32" t="s">
        <v>44</v>
      </c>
      <c r="D8" s="32" t="s">
        <v>46</v>
      </c>
      <c r="E8" s="32" t="s">
        <v>49</v>
      </c>
      <c r="F8" s="33">
        <f t="shared" si="4"/>
        <v>3482607</v>
      </c>
      <c r="G8" s="33">
        <f t="shared" si="5"/>
        <v>94600</v>
      </c>
      <c r="H8" s="34">
        <f t="shared" si="6"/>
        <v>3577207</v>
      </c>
      <c r="I8" s="32">
        <v>30</v>
      </c>
      <c r="J8" s="32">
        <v>2</v>
      </c>
      <c r="K8" s="35">
        <f t="shared" si="7"/>
        <v>104478210</v>
      </c>
      <c r="L8" s="35">
        <f t="shared" si="8"/>
        <v>2838000</v>
      </c>
      <c r="M8" s="35">
        <f t="shared" si="0"/>
        <v>9000000</v>
      </c>
      <c r="N8" s="35">
        <f t="shared" si="1"/>
        <v>22000000</v>
      </c>
      <c r="O8" s="36">
        <f t="shared" si="9"/>
        <v>20781936</v>
      </c>
      <c r="P8" s="36">
        <f t="shared" si="10"/>
        <v>5000000</v>
      </c>
      <c r="Q8" s="36">
        <f t="shared" si="11"/>
        <v>0</v>
      </c>
      <c r="R8" s="35">
        <f t="shared" si="12"/>
        <v>17886035</v>
      </c>
      <c r="S8" s="35">
        <f t="shared" si="13"/>
        <v>8943017.5</v>
      </c>
      <c r="T8" s="37">
        <v>0</v>
      </c>
      <c r="U8" s="35">
        <f t="shared" si="14"/>
        <v>0</v>
      </c>
      <c r="V8" s="38">
        <v>0</v>
      </c>
      <c r="W8" s="35">
        <f t="shared" si="15"/>
        <v>683232</v>
      </c>
      <c r="X8" s="36">
        <f t="shared" si="16"/>
        <v>0</v>
      </c>
      <c r="Y8" s="35">
        <f t="shared" si="17"/>
        <v>190927198.5</v>
      </c>
      <c r="Z8" s="35">
        <f t="shared" si="18"/>
        <v>143316210</v>
      </c>
      <c r="AA8" s="35">
        <f t="shared" si="19"/>
        <v>10032134.700000001</v>
      </c>
      <c r="AB8" s="35">
        <f t="shared" si="2"/>
        <v>154066011</v>
      </c>
      <c r="AC8" s="35">
        <f t="shared" si="20"/>
        <v>0</v>
      </c>
      <c r="AD8" s="39">
        <f t="shared" si="21"/>
        <v>180895063.80000001</v>
      </c>
      <c r="AE8" s="40">
        <f t="shared" si="22"/>
        <v>154066011.30000001</v>
      </c>
      <c r="AF8" s="40">
        <f t="shared" si="23"/>
        <v>321948630</v>
      </c>
      <c r="AG8" s="35">
        <f t="shared" si="24"/>
        <v>32962728.300000001</v>
      </c>
      <c r="AH8" s="41">
        <f t="shared" si="25"/>
        <v>223889926.80000001</v>
      </c>
      <c r="AI8" s="8">
        <f t="shared" si="3"/>
        <v>0</v>
      </c>
      <c r="AJ8">
        <v>3482607</v>
      </c>
      <c r="AK8" s="15">
        <v>3300</v>
      </c>
      <c r="AL8" s="15">
        <v>5300</v>
      </c>
      <c r="AM8" s="15">
        <v>10600</v>
      </c>
      <c r="AN8" s="15">
        <v>10600</v>
      </c>
      <c r="AO8" s="15">
        <v>17600</v>
      </c>
      <c r="AP8" s="15">
        <v>17600</v>
      </c>
      <c r="AQ8" s="15">
        <f t="shared" si="26"/>
        <v>23933</v>
      </c>
      <c r="AR8" s="15">
        <f t="shared" si="26"/>
        <v>33933</v>
      </c>
      <c r="AS8" s="15">
        <f t="shared" ref="AS8" si="28">AS7+200</f>
        <v>47267</v>
      </c>
      <c r="AT8" s="22">
        <v>70600</v>
      </c>
      <c r="AU8" s="22">
        <v>70600</v>
      </c>
      <c r="AV8" s="22">
        <v>70600</v>
      </c>
      <c r="AW8" s="22">
        <v>94600</v>
      </c>
    </row>
    <row r="9" spans="1:49" ht="21.6" x14ac:dyDescent="0.75">
      <c r="A9" s="31">
        <v>5</v>
      </c>
      <c r="B9" s="32">
        <v>1</v>
      </c>
      <c r="C9" s="32" t="s">
        <v>44</v>
      </c>
      <c r="D9" s="32" t="s">
        <v>46</v>
      </c>
      <c r="E9" s="32" t="s">
        <v>49</v>
      </c>
      <c r="F9" s="33">
        <f t="shared" si="4"/>
        <v>3491029</v>
      </c>
      <c r="G9" s="33">
        <f t="shared" si="5"/>
        <v>94800</v>
      </c>
      <c r="H9" s="34">
        <f t="shared" si="6"/>
        <v>3585829</v>
      </c>
      <c r="I9" s="32">
        <v>30</v>
      </c>
      <c r="J9" s="32">
        <v>2</v>
      </c>
      <c r="K9" s="35">
        <f t="shared" si="7"/>
        <v>104730870</v>
      </c>
      <c r="L9" s="35">
        <f t="shared" si="8"/>
        <v>2844000</v>
      </c>
      <c r="M9" s="35">
        <f t="shared" si="0"/>
        <v>9000000</v>
      </c>
      <c r="N9" s="35">
        <f t="shared" si="1"/>
        <v>22000000</v>
      </c>
      <c r="O9" s="36">
        <f t="shared" si="9"/>
        <v>20781936</v>
      </c>
      <c r="P9" s="36">
        <f t="shared" si="10"/>
        <v>5000000</v>
      </c>
      <c r="Q9" s="36">
        <f t="shared" si="11"/>
        <v>0</v>
      </c>
      <c r="R9" s="35">
        <f t="shared" si="12"/>
        <v>17929145</v>
      </c>
      <c r="S9" s="35">
        <f t="shared" si="13"/>
        <v>8964572.5</v>
      </c>
      <c r="T9" s="37">
        <v>0</v>
      </c>
      <c r="U9" s="35">
        <f t="shared" si="14"/>
        <v>0</v>
      </c>
      <c r="V9" s="38">
        <v>0</v>
      </c>
      <c r="W9" s="35">
        <f t="shared" si="15"/>
        <v>684879</v>
      </c>
      <c r="X9" s="36">
        <f t="shared" si="16"/>
        <v>0</v>
      </c>
      <c r="Y9" s="35">
        <f t="shared" si="17"/>
        <v>191250523.5</v>
      </c>
      <c r="Z9" s="35">
        <f t="shared" si="18"/>
        <v>143574870</v>
      </c>
      <c r="AA9" s="35">
        <f t="shared" si="19"/>
        <v>10050240.9</v>
      </c>
      <c r="AB9" s="35">
        <f t="shared" si="2"/>
        <v>154306565</v>
      </c>
      <c r="AC9" s="35">
        <f t="shared" si="20"/>
        <v>0</v>
      </c>
      <c r="AD9" s="39">
        <f t="shared" si="21"/>
        <v>181200282.59999999</v>
      </c>
      <c r="AE9" s="40">
        <f t="shared" si="22"/>
        <v>154306565.09999999</v>
      </c>
      <c r="AF9" s="40">
        <f t="shared" si="23"/>
        <v>322724610</v>
      </c>
      <c r="AG9" s="35">
        <f t="shared" si="24"/>
        <v>33022220.100000001</v>
      </c>
      <c r="AH9" s="41">
        <f t="shared" si="25"/>
        <v>224272743.59999999</v>
      </c>
      <c r="AI9" s="8">
        <f t="shared" si="3"/>
        <v>0</v>
      </c>
      <c r="AJ9">
        <v>3491029</v>
      </c>
      <c r="AK9" s="15">
        <v>3400</v>
      </c>
      <c r="AL9" s="15">
        <v>5400</v>
      </c>
      <c r="AM9" s="15">
        <v>10800</v>
      </c>
      <c r="AN9" s="15">
        <v>10800</v>
      </c>
      <c r="AO9" s="15">
        <v>17800</v>
      </c>
      <c r="AP9" s="15">
        <v>17800</v>
      </c>
      <c r="AQ9" s="15">
        <f t="shared" si="26"/>
        <v>24133</v>
      </c>
      <c r="AR9" s="15">
        <f t="shared" si="26"/>
        <v>34133</v>
      </c>
      <c r="AS9" s="15">
        <f t="shared" ref="AS9" si="29">AS8+200</f>
        <v>47467</v>
      </c>
      <c r="AT9" s="22">
        <v>70800</v>
      </c>
      <c r="AU9" s="22">
        <v>70800</v>
      </c>
      <c r="AV9" s="22">
        <v>70800</v>
      </c>
      <c r="AW9" s="22">
        <v>94800</v>
      </c>
    </row>
    <row r="10" spans="1:49" ht="21.6" x14ac:dyDescent="0.75">
      <c r="A10" s="31">
        <v>6</v>
      </c>
      <c r="B10" s="32">
        <v>1</v>
      </c>
      <c r="C10" s="32" t="s">
        <v>44</v>
      </c>
      <c r="D10" s="32" t="s">
        <v>46</v>
      </c>
      <c r="E10" s="32" t="s">
        <v>49</v>
      </c>
      <c r="F10" s="33">
        <f t="shared" si="4"/>
        <v>3499450</v>
      </c>
      <c r="G10" s="33">
        <f t="shared" si="5"/>
        <v>95000</v>
      </c>
      <c r="H10" s="34">
        <f t="shared" si="6"/>
        <v>3594450</v>
      </c>
      <c r="I10" s="32">
        <v>30</v>
      </c>
      <c r="J10" s="32">
        <v>2</v>
      </c>
      <c r="K10" s="35">
        <f t="shared" si="7"/>
        <v>104983500</v>
      </c>
      <c r="L10" s="35">
        <f t="shared" si="8"/>
        <v>2850000</v>
      </c>
      <c r="M10" s="35">
        <f t="shared" si="0"/>
        <v>9000000</v>
      </c>
      <c r="N10" s="35">
        <f t="shared" si="1"/>
        <v>22000000</v>
      </c>
      <c r="O10" s="36">
        <f t="shared" si="9"/>
        <v>20781936</v>
      </c>
      <c r="P10" s="36">
        <f t="shared" si="10"/>
        <v>5000000</v>
      </c>
      <c r="Q10" s="36">
        <f t="shared" si="11"/>
        <v>0</v>
      </c>
      <c r="R10" s="35">
        <f t="shared" si="12"/>
        <v>17972250</v>
      </c>
      <c r="S10" s="35">
        <f t="shared" si="13"/>
        <v>8986125</v>
      </c>
      <c r="T10" s="37">
        <v>0</v>
      </c>
      <c r="U10" s="35">
        <f t="shared" si="14"/>
        <v>0</v>
      </c>
      <c r="V10" s="38">
        <v>0</v>
      </c>
      <c r="W10" s="35">
        <f t="shared" si="15"/>
        <v>686525</v>
      </c>
      <c r="X10" s="36">
        <f t="shared" si="16"/>
        <v>0</v>
      </c>
      <c r="Y10" s="35">
        <f t="shared" si="17"/>
        <v>191573811</v>
      </c>
      <c r="Z10" s="35">
        <f t="shared" si="18"/>
        <v>143833500</v>
      </c>
      <c r="AA10" s="35">
        <f t="shared" si="19"/>
        <v>10068345.000000002</v>
      </c>
      <c r="AB10" s="35">
        <f t="shared" si="2"/>
        <v>154547091</v>
      </c>
      <c r="AC10" s="35">
        <f t="shared" si="20"/>
        <v>0</v>
      </c>
      <c r="AD10" s="39">
        <f t="shared" si="21"/>
        <v>181505466</v>
      </c>
      <c r="AE10" s="40">
        <f t="shared" si="22"/>
        <v>154547091</v>
      </c>
      <c r="AF10" s="40">
        <f t="shared" si="23"/>
        <v>323500500</v>
      </c>
      <c r="AG10" s="35">
        <f t="shared" si="24"/>
        <v>33081705</v>
      </c>
      <c r="AH10" s="41">
        <f t="shared" si="25"/>
        <v>224655516</v>
      </c>
      <c r="AI10" s="8">
        <f t="shared" si="3"/>
        <v>0</v>
      </c>
      <c r="AJ10">
        <v>3499450</v>
      </c>
      <c r="AK10" s="15">
        <v>3500</v>
      </c>
      <c r="AL10" s="15">
        <v>5500</v>
      </c>
      <c r="AM10" s="15">
        <v>11000</v>
      </c>
      <c r="AN10" s="15">
        <v>11000</v>
      </c>
      <c r="AO10" s="15">
        <v>18000</v>
      </c>
      <c r="AP10" s="15">
        <v>18000</v>
      </c>
      <c r="AQ10" s="15">
        <f t="shared" si="26"/>
        <v>24333</v>
      </c>
      <c r="AR10" s="15">
        <f t="shared" si="26"/>
        <v>34333</v>
      </c>
      <c r="AS10" s="15">
        <f t="shared" ref="AS10" si="30">AS9+200</f>
        <v>47667</v>
      </c>
      <c r="AT10" s="22">
        <v>71000</v>
      </c>
      <c r="AU10" s="22">
        <v>71000</v>
      </c>
      <c r="AV10" s="22">
        <v>71000</v>
      </c>
      <c r="AW10" s="22">
        <v>95000</v>
      </c>
    </row>
    <row r="11" spans="1:49" ht="21.6" x14ac:dyDescent="0.75">
      <c r="A11" s="31">
        <v>7</v>
      </c>
      <c r="B11" s="32">
        <v>1</v>
      </c>
      <c r="C11" s="32" t="s">
        <v>44</v>
      </c>
      <c r="D11" s="32" t="s">
        <v>46</v>
      </c>
      <c r="E11" s="32" t="s">
        <v>49</v>
      </c>
      <c r="F11" s="33">
        <f t="shared" si="4"/>
        <v>3507873</v>
      </c>
      <c r="G11" s="33">
        <f t="shared" si="5"/>
        <v>95200</v>
      </c>
      <c r="H11" s="34">
        <f t="shared" si="6"/>
        <v>3603073</v>
      </c>
      <c r="I11" s="32">
        <v>30</v>
      </c>
      <c r="J11" s="32">
        <v>2</v>
      </c>
      <c r="K11" s="35">
        <f t="shared" si="7"/>
        <v>105236190</v>
      </c>
      <c r="L11" s="35">
        <f t="shared" si="8"/>
        <v>2856000</v>
      </c>
      <c r="M11" s="35">
        <f t="shared" si="0"/>
        <v>9000000</v>
      </c>
      <c r="N11" s="35">
        <f t="shared" si="1"/>
        <v>22000000</v>
      </c>
      <c r="O11" s="36">
        <f t="shared" si="9"/>
        <v>20781936</v>
      </c>
      <c r="P11" s="36">
        <f t="shared" si="10"/>
        <v>5000000</v>
      </c>
      <c r="Q11" s="36">
        <f t="shared" si="11"/>
        <v>0</v>
      </c>
      <c r="R11" s="35">
        <f t="shared" si="12"/>
        <v>18015365</v>
      </c>
      <c r="S11" s="35">
        <f t="shared" si="13"/>
        <v>9007682.5</v>
      </c>
      <c r="T11" s="37">
        <v>0</v>
      </c>
      <c r="U11" s="35">
        <f t="shared" si="14"/>
        <v>0</v>
      </c>
      <c r="V11" s="38">
        <v>0</v>
      </c>
      <c r="W11" s="35">
        <f t="shared" si="15"/>
        <v>688172</v>
      </c>
      <c r="X11" s="36">
        <f t="shared" si="16"/>
        <v>0</v>
      </c>
      <c r="Y11" s="35">
        <f t="shared" si="17"/>
        <v>191897173.5</v>
      </c>
      <c r="Z11" s="35">
        <f t="shared" si="18"/>
        <v>144092190</v>
      </c>
      <c r="AA11" s="35">
        <f t="shared" si="19"/>
        <v>10086453.300000001</v>
      </c>
      <c r="AB11" s="35">
        <f t="shared" si="2"/>
        <v>154787673</v>
      </c>
      <c r="AC11" s="35">
        <f t="shared" si="20"/>
        <v>0</v>
      </c>
      <c r="AD11" s="39">
        <f t="shared" si="21"/>
        <v>181810720.19999999</v>
      </c>
      <c r="AE11" s="40">
        <f t="shared" si="22"/>
        <v>154787672.69999999</v>
      </c>
      <c r="AF11" s="40">
        <f t="shared" si="23"/>
        <v>324276570</v>
      </c>
      <c r="AG11" s="35">
        <f t="shared" si="24"/>
        <v>33141203.700000003</v>
      </c>
      <c r="AH11" s="41">
        <f t="shared" si="25"/>
        <v>225038377.19999999</v>
      </c>
      <c r="AI11" s="8">
        <f t="shared" si="3"/>
        <v>0</v>
      </c>
      <c r="AJ11">
        <v>3507873</v>
      </c>
      <c r="AK11" s="15">
        <v>3600</v>
      </c>
      <c r="AL11" s="15">
        <v>5600</v>
      </c>
      <c r="AM11" s="15">
        <v>11200</v>
      </c>
      <c r="AN11" s="15">
        <v>11200</v>
      </c>
      <c r="AO11" s="15">
        <v>18200</v>
      </c>
      <c r="AP11" s="15">
        <v>18200</v>
      </c>
      <c r="AQ11" s="15">
        <f t="shared" si="26"/>
        <v>24533</v>
      </c>
      <c r="AR11" s="15">
        <f t="shared" si="26"/>
        <v>34533</v>
      </c>
      <c r="AS11" s="15">
        <f t="shared" ref="AS11" si="31">AS10+200</f>
        <v>47867</v>
      </c>
      <c r="AT11" s="22">
        <v>71200</v>
      </c>
      <c r="AU11" s="22">
        <v>71200</v>
      </c>
      <c r="AV11" s="22">
        <v>71200</v>
      </c>
      <c r="AW11" s="22">
        <v>95200</v>
      </c>
    </row>
    <row r="12" spans="1:49" ht="21.6" x14ac:dyDescent="0.75">
      <c r="A12" s="31">
        <v>8</v>
      </c>
      <c r="B12" s="32">
        <v>1</v>
      </c>
      <c r="C12" s="32" t="s">
        <v>44</v>
      </c>
      <c r="D12" s="32" t="s">
        <v>46</v>
      </c>
      <c r="E12" s="32" t="s">
        <v>49</v>
      </c>
      <c r="F12" s="33">
        <f t="shared" si="4"/>
        <v>3518400</v>
      </c>
      <c r="G12" s="33">
        <f t="shared" si="5"/>
        <v>95400</v>
      </c>
      <c r="H12" s="34">
        <f t="shared" si="6"/>
        <v>3613800</v>
      </c>
      <c r="I12" s="32">
        <v>30</v>
      </c>
      <c r="J12" s="32">
        <v>2</v>
      </c>
      <c r="K12" s="35">
        <f t="shared" si="7"/>
        <v>105552000</v>
      </c>
      <c r="L12" s="35">
        <f t="shared" si="8"/>
        <v>2862000</v>
      </c>
      <c r="M12" s="35">
        <f t="shared" si="0"/>
        <v>9000000</v>
      </c>
      <c r="N12" s="35">
        <f t="shared" si="1"/>
        <v>22000000</v>
      </c>
      <c r="O12" s="36">
        <f t="shared" si="9"/>
        <v>20781936</v>
      </c>
      <c r="P12" s="36">
        <f t="shared" si="10"/>
        <v>5000000</v>
      </c>
      <c r="Q12" s="36">
        <f t="shared" si="11"/>
        <v>0</v>
      </c>
      <c r="R12" s="35">
        <f t="shared" si="12"/>
        <v>18069000</v>
      </c>
      <c r="S12" s="35">
        <f t="shared" si="13"/>
        <v>9034500</v>
      </c>
      <c r="T12" s="37">
        <v>0</v>
      </c>
      <c r="U12" s="35">
        <f t="shared" si="14"/>
        <v>0</v>
      </c>
      <c r="V12" s="38">
        <v>0</v>
      </c>
      <c r="W12" s="35">
        <f t="shared" si="15"/>
        <v>690221</v>
      </c>
      <c r="X12" s="36">
        <f t="shared" si="16"/>
        <v>0</v>
      </c>
      <c r="Y12" s="35">
        <f t="shared" si="17"/>
        <v>192299436</v>
      </c>
      <c r="Z12" s="35">
        <f t="shared" si="18"/>
        <v>144414000</v>
      </c>
      <c r="AA12" s="35">
        <f t="shared" si="19"/>
        <v>10108980.000000002</v>
      </c>
      <c r="AB12" s="35">
        <f t="shared" si="2"/>
        <v>155086956</v>
      </c>
      <c r="AC12" s="35">
        <f t="shared" si="20"/>
        <v>0</v>
      </c>
      <c r="AD12" s="39">
        <f t="shared" si="21"/>
        <v>182190456</v>
      </c>
      <c r="AE12" s="40">
        <f t="shared" si="22"/>
        <v>155086956</v>
      </c>
      <c r="AF12" s="40">
        <f t="shared" si="23"/>
        <v>325242000</v>
      </c>
      <c r="AG12" s="35">
        <f t="shared" si="24"/>
        <v>33215220</v>
      </c>
      <c r="AH12" s="41">
        <f t="shared" si="25"/>
        <v>225514656</v>
      </c>
      <c r="AI12" s="8">
        <f t="shared" si="3"/>
        <v>0</v>
      </c>
      <c r="AJ12">
        <v>3518400</v>
      </c>
      <c r="AK12" s="15">
        <v>3700</v>
      </c>
      <c r="AL12" s="15">
        <v>5700</v>
      </c>
      <c r="AM12" s="15">
        <v>11400</v>
      </c>
      <c r="AN12" s="15">
        <v>11400</v>
      </c>
      <c r="AO12" s="15">
        <v>18400</v>
      </c>
      <c r="AP12" s="15">
        <v>18400</v>
      </c>
      <c r="AQ12" s="15">
        <f t="shared" si="26"/>
        <v>24733</v>
      </c>
      <c r="AR12" s="15">
        <f t="shared" si="26"/>
        <v>34733</v>
      </c>
      <c r="AS12" s="15">
        <f t="shared" ref="AS12" si="32">AS11+200</f>
        <v>48067</v>
      </c>
      <c r="AT12" s="22">
        <v>71400</v>
      </c>
      <c r="AU12" s="22">
        <v>71400</v>
      </c>
      <c r="AV12" s="22">
        <v>71400</v>
      </c>
      <c r="AW12" s="22">
        <v>95400</v>
      </c>
    </row>
    <row r="13" spans="1:49" ht="21.6" x14ac:dyDescent="0.75">
      <c r="A13" s="31">
        <v>9</v>
      </c>
      <c r="B13" s="32">
        <v>1</v>
      </c>
      <c r="C13" s="32" t="s">
        <v>44</v>
      </c>
      <c r="D13" s="32" t="s">
        <v>46</v>
      </c>
      <c r="E13" s="32" t="s">
        <v>49</v>
      </c>
      <c r="F13" s="33">
        <f t="shared" si="4"/>
        <v>3528927</v>
      </c>
      <c r="G13" s="33">
        <f t="shared" si="5"/>
        <v>95600</v>
      </c>
      <c r="H13" s="34">
        <f t="shared" si="6"/>
        <v>3624527</v>
      </c>
      <c r="I13" s="32">
        <v>30</v>
      </c>
      <c r="J13" s="32">
        <v>2</v>
      </c>
      <c r="K13" s="35">
        <f t="shared" si="7"/>
        <v>105867810</v>
      </c>
      <c r="L13" s="35">
        <f t="shared" si="8"/>
        <v>2868000</v>
      </c>
      <c r="M13" s="35">
        <f t="shared" si="0"/>
        <v>9000000</v>
      </c>
      <c r="N13" s="35">
        <f t="shared" si="1"/>
        <v>22000000</v>
      </c>
      <c r="O13" s="36">
        <f t="shared" si="9"/>
        <v>20781936</v>
      </c>
      <c r="P13" s="36">
        <f t="shared" si="10"/>
        <v>5000000</v>
      </c>
      <c r="Q13" s="36">
        <f t="shared" si="11"/>
        <v>0</v>
      </c>
      <c r="R13" s="35">
        <f t="shared" si="12"/>
        <v>18122635</v>
      </c>
      <c r="S13" s="35">
        <f t="shared" si="13"/>
        <v>9061317.5</v>
      </c>
      <c r="T13" s="37">
        <v>0</v>
      </c>
      <c r="U13" s="35">
        <f t="shared" si="14"/>
        <v>0</v>
      </c>
      <c r="V13" s="38">
        <v>0</v>
      </c>
      <c r="W13" s="35">
        <f t="shared" si="15"/>
        <v>692270</v>
      </c>
      <c r="X13" s="36">
        <f t="shared" si="16"/>
        <v>0</v>
      </c>
      <c r="Y13" s="35">
        <f t="shared" si="17"/>
        <v>192701698.5</v>
      </c>
      <c r="Z13" s="35">
        <f t="shared" si="18"/>
        <v>144735810</v>
      </c>
      <c r="AA13" s="35">
        <f t="shared" si="19"/>
        <v>10131506.700000001</v>
      </c>
      <c r="AB13" s="35">
        <f t="shared" si="2"/>
        <v>155386239</v>
      </c>
      <c r="AC13" s="35">
        <f t="shared" si="20"/>
        <v>0</v>
      </c>
      <c r="AD13" s="39">
        <f t="shared" si="21"/>
        <v>182570191.80000001</v>
      </c>
      <c r="AE13" s="40">
        <f t="shared" si="22"/>
        <v>155386239.30000001</v>
      </c>
      <c r="AF13" s="40">
        <f t="shared" si="23"/>
        <v>326207430</v>
      </c>
      <c r="AG13" s="35">
        <f t="shared" si="24"/>
        <v>33289236.300000001</v>
      </c>
      <c r="AH13" s="41">
        <f t="shared" si="25"/>
        <v>225990934.80000001</v>
      </c>
      <c r="AI13" s="8">
        <f t="shared" si="3"/>
        <v>0</v>
      </c>
      <c r="AJ13">
        <v>3528927</v>
      </c>
      <c r="AK13" s="15">
        <v>3800</v>
      </c>
      <c r="AL13" s="15">
        <v>5800</v>
      </c>
      <c r="AM13" s="15">
        <v>11600</v>
      </c>
      <c r="AN13" s="15">
        <v>11600</v>
      </c>
      <c r="AO13" s="15">
        <v>18600</v>
      </c>
      <c r="AP13" s="15">
        <v>18600</v>
      </c>
      <c r="AQ13" s="15">
        <f t="shared" si="26"/>
        <v>24933</v>
      </c>
      <c r="AR13" s="15">
        <f t="shared" si="26"/>
        <v>34933</v>
      </c>
      <c r="AS13" s="15">
        <f t="shared" ref="AS13" si="33">AS12+200</f>
        <v>48267</v>
      </c>
      <c r="AT13" s="22">
        <v>71600</v>
      </c>
      <c r="AU13" s="22">
        <v>71600</v>
      </c>
      <c r="AV13" s="22">
        <v>71600</v>
      </c>
      <c r="AW13" s="22">
        <v>95600</v>
      </c>
    </row>
    <row r="14" spans="1:49" ht="21.6" x14ac:dyDescent="0.75">
      <c r="A14" s="31">
        <v>10</v>
      </c>
      <c r="B14" s="32">
        <v>1</v>
      </c>
      <c r="C14" s="32" t="s">
        <v>44</v>
      </c>
      <c r="D14" s="32" t="s">
        <v>46</v>
      </c>
      <c r="E14" s="32" t="s">
        <v>49</v>
      </c>
      <c r="F14" s="33">
        <f t="shared" si="4"/>
        <v>3541564</v>
      </c>
      <c r="G14" s="33">
        <f t="shared" si="5"/>
        <v>95800</v>
      </c>
      <c r="H14" s="34">
        <f t="shared" si="6"/>
        <v>3637364</v>
      </c>
      <c r="I14" s="32">
        <v>30</v>
      </c>
      <c r="J14" s="32">
        <v>2</v>
      </c>
      <c r="K14" s="35">
        <f t="shared" si="7"/>
        <v>106246920</v>
      </c>
      <c r="L14" s="35">
        <f t="shared" si="8"/>
        <v>2874000</v>
      </c>
      <c r="M14" s="35">
        <f t="shared" si="0"/>
        <v>9000000</v>
      </c>
      <c r="N14" s="35">
        <f t="shared" si="1"/>
        <v>22000000</v>
      </c>
      <c r="O14" s="36">
        <f t="shared" si="9"/>
        <v>20781936</v>
      </c>
      <c r="P14" s="36">
        <f t="shared" si="10"/>
        <v>5000000</v>
      </c>
      <c r="Q14" s="36">
        <f t="shared" si="11"/>
        <v>0</v>
      </c>
      <c r="R14" s="35">
        <f t="shared" si="12"/>
        <v>18186820</v>
      </c>
      <c r="S14" s="35">
        <f t="shared" si="13"/>
        <v>9093410</v>
      </c>
      <c r="T14" s="37">
        <v>0</v>
      </c>
      <c r="U14" s="35">
        <f t="shared" si="14"/>
        <v>0</v>
      </c>
      <c r="V14" s="38">
        <v>0</v>
      </c>
      <c r="W14" s="35">
        <f t="shared" si="15"/>
        <v>694722</v>
      </c>
      <c r="X14" s="36">
        <f t="shared" si="16"/>
        <v>0</v>
      </c>
      <c r="Y14" s="35">
        <f t="shared" si="17"/>
        <v>193183086</v>
      </c>
      <c r="Z14" s="35">
        <f t="shared" si="18"/>
        <v>145120920</v>
      </c>
      <c r="AA14" s="35">
        <f t="shared" si="19"/>
        <v>10158464.4</v>
      </c>
      <c r="AB14" s="35">
        <f t="shared" si="2"/>
        <v>155744392</v>
      </c>
      <c r="AC14" s="35">
        <f t="shared" si="20"/>
        <v>0</v>
      </c>
      <c r="AD14" s="39">
        <f t="shared" si="21"/>
        <v>183024621.59999999</v>
      </c>
      <c r="AE14" s="40">
        <f t="shared" si="22"/>
        <v>155744391.59999999</v>
      </c>
      <c r="AF14" s="40">
        <f t="shared" si="23"/>
        <v>327362760</v>
      </c>
      <c r="AG14" s="35">
        <f t="shared" si="24"/>
        <v>33377811.600000001</v>
      </c>
      <c r="AH14" s="41">
        <f t="shared" si="25"/>
        <v>226560897.59999999</v>
      </c>
      <c r="AI14" s="8">
        <f t="shared" si="3"/>
        <v>0</v>
      </c>
      <c r="AJ14">
        <v>3541564</v>
      </c>
      <c r="AK14" s="15">
        <v>3900</v>
      </c>
      <c r="AL14" s="15">
        <v>5900</v>
      </c>
      <c r="AM14" s="15">
        <v>11800</v>
      </c>
      <c r="AN14" s="15">
        <v>11800</v>
      </c>
      <c r="AO14" s="15">
        <v>18800</v>
      </c>
      <c r="AP14" s="15">
        <v>18800</v>
      </c>
      <c r="AQ14" s="15">
        <f t="shared" si="26"/>
        <v>25133</v>
      </c>
      <c r="AR14" s="15">
        <f t="shared" si="26"/>
        <v>35133</v>
      </c>
      <c r="AS14" s="15">
        <f t="shared" ref="AS14" si="34">AS13+200</f>
        <v>48467</v>
      </c>
      <c r="AT14" s="22">
        <v>71800</v>
      </c>
      <c r="AU14" s="22">
        <v>71800</v>
      </c>
      <c r="AV14" s="22">
        <v>71800</v>
      </c>
      <c r="AW14" s="22">
        <v>95800</v>
      </c>
    </row>
    <row r="15" spans="1:49" ht="21.6" x14ac:dyDescent="0.75">
      <c r="A15" s="31">
        <v>11</v>
      </c>
      <c r="B15" s="32">
        <v>1</v>
      </c>
      <c r="C15" s="32" t="s">
        <v>44</v>
      </c>
      <c r="D15" s="32" t="s">
        <v>46</v>
      </c>
      <c r="E15" s="32" t="s">
        <v>49</v>
      </c>
      <c r="F15" s="33">
        <f t="shared" si="4"/>
        <v>3554196</v>
      </c>
      <c r="G15" s="33">
        <f t="shared" si="5"/>
        <v>96000</v>
      </c>
      <c r="H15" s="34">
        <f t="shared" si="6"/>
        <v>3650196</v>
      </c>
      <c r="I15" s="32">
        <v>30</v>
      </c>
      <c r="J15" s="32">
        <v>2</v>
      </c>
      <c r="K15" s="35">
        <f t="shared" si="7"/>
        <v>106625880</v>
      </c>
      <c r="L15" s="35">
        <f t="shared" si="8"/>
        <v>2880000</v>
      </c>
      <c r="M15" s="35">
        <f t="shared" si="0"/>
        <v>9000000</v>
      </c>
      <c r="N15" s="35">
        <f t="shared" si="1"/>
        <v>22000000</v>
      </c>
      <c r="O15" s="36">
        <f t="shared" si="9"/>
        <v>20781936</v>
      </c>
      <c r="P15" s="36">
        <f t="shared" si="10"/>
        <v>5000000</v>
      </c>
      <c r="Q15" s="36">
        <f t="shared" si="11"/>
        <v>0</v>
      </c>
      <c r="R15" s="35">
        <f t="shared" si="12"/>
        <v>18250980</v>
      </c>
      <c r="S15" s="35">
        <f t="shared" si="13"/>
        <v>9125490</v>
      </c>
      <c r="T15" s="37">
        <v>0</v>
      </c>
      <c r="U15" s="35">
        <f t="shared" si="14"/>
        <v>0</v>
      </c>
      <c r="V15" s="38">
        <v>0</v>
      </c>
      <c r="W15" s="35">
        <f t="shared" si="15"/>
        <v>697172</v>
      </c>
      <c r="X15" s="36">
        <f t="shared" si="16"/>
        <v>0</v>
      </c>
      <c r="Y15" s="35">
        <f t="shared" si="17"/>
        <v>193664286</v>
      </c>
      <c r="Z15" s="35">
        <f t="shared" si="18"/>
        <v>145505880</v>
      </c>
      <c r="AA15" s="35">
        <f t="shared" si="19"/>
        <v>10185411.600000001</v>
      </c>
      <c r="AB15" s="35">
        <f t="shared" si="2"/>
        <v>156102404</v>
      </c>
      <c r="AC15" s="35">
        <f t="shared" si="20"/>
        <v>0</v>
      </c>
      <c r="AD15" s="39">
        <f t="shared" si="21"/>
        <v>183478874.40000001</v>
      </c>
      <c r="AE15" s="40">
        <f t="shared" si="22"/>
        <v>156102404.40000001</v>
      </c>
      <c r="AF15" s="40">
        <f t="shared" si="23"/>
        <v>328517640</v>
      </c>
      <c r="AG15" s="35">
        <f t="shared" si="24"/>
        <v>33466352.400000002</v>
      </c>
      <c r="AH15" s="41">
        <f t="shared" si="25"/>
        <v>227130638.40000001</v>
      </c>
      <c r="AI15" s="8">
        <f t="shared" si="3"/>
        <v>0</v>
      </c>
      <c r="AJ15">
        <v>3554196</v>
      </c>
      <c r="AK15" s="15">
        <v>4000</v>
      </c>
      <c r="AL15" s="15">
        <v>6000</v>
      </c>
      <c r="AM15" s="15">
        <v>12000</v>
      </c>
      <c r="AN15" s="15">
        <v>12000</v>
      </c>
      <c r="AO15" s="15">
        <v>19000</v>
      </c>
      <c r="AP15" s="15">
        <v>19000</v>
      </c>
      <c r="AQ15" s="15">
        <f t="shared" si="26"/>
        <v>25333</v>
      </c>
      <c r="AR15" s="15">
        <f t="shared" si="26"/>
        <v>35333</v>
      </c>
      <c r="AS15" s="15">
        <f t="shared" ref="AS15" si="35">AS14+200</f>
        <v>48667</v>
      </c>
      <c r="AT15" s="22">
        <v>72000</v>
      </c>
      <c r="AU15" s="22">
        <v>72000</v>
      </c>
      <c r="AV15" s="22">
        <v>72000</v>
      </c>
      <c r="AW15" s="22">
        <v>96000</v>
      </c>
    </row>
    <row r="16" spans="1:49" ht="21.6" x14ac:dyDescent="0.75">
      <c r="A16" s="31">
        <v>12</v>
      </c>
      <c r="B16" s="32">
        <v>1</v>
      </c>
      <c r="C16" s="32" t="s">
        <v>44</v>
      </c>
      <c r="D16" s="32" t="s">
        <v>46</v>
      </c>
      <c r="E16" s="32" t="s">
        <v>49</v>
      </c>
      <c r="F16" s="33">
        <f t="shared" si="4"/>
        <v>3566832</v>
      </c>
      <c r="G16" s="33">
        <f t="shared" si="5"/>
        <v>96400</v>
      </c>
      <c r="H16" s="34">
        <f t="shared" si="6"/>
        <v>3663232</v>
      </c>
      <c r="I16" s="32">
        <v>30</v>
      </c>
      <c r="J16" s="32">
        <v>2</v>
      </c>
      <c r="K16" s="35">
        <f t="shared" si="7"/>
        <v>107004960</v>
      </c>
      <c r="L16" s="35">
        <f t="shared" si="8"/>
        <v>2892000</v>
      </c>
      <c r="M16" s="35">
        <f t="shared" si="0"/>
        <v>9000000</v>
      </c>
      <c r="N16" s="35">
        <f t="shared" si="1"/>
        <v>22000000</v>
      </c>
      <c r="O16" s="36">
        <f t="shared" si="9"/>
        <v>20781936</v>
      </c>
      <c r="P16" s="36">
        <f t="shared" si="10"/>
        <v>5000000</v>
      </c>
      <c r="Q16" s="36">
        <f t="shared" si="11"/>
        <v>0</v>
      </c>
      <c r="R16" s="35">
        <f t="shared" si="12"/>
        <v>18316160</v>
      </c>
      <c r="S16" s="35">
        <f t="shared" si="13"/>
        <v>9158080</v>
      </c>
      <c r="T16" s="37">
        <v>0</v>
      </c>
      <c r="U16" s="35">
        <f t="shared" si="14"/>
        <v>0</v>
      </c>
      <c r="V16" s="38">
        <v>0</v>
      </c>
      <c r="W16" s="35">
        <f t="shared" si="15"/>
        <v>699662</v>
      </c>
      <c r="X16" s="36">
        <f t="shared" si="16"/>
        <v>0</v>
      </c>
      <c r="Y16" s="35">
        <f t="shared" si="17"/>
        <v>194153136</v>
      </c>
      <c r="Z16" s="35">
        <f t="shared" si="18"/>
        <v>145896960</v>
      </c>
      <c r="AA16" s="35">
        <f t="shared" si="19"/>
        <v>10212787.200000001</v>
      </c>
      <c r="AB16" s="35">
        <f t="shared" si="2"/>
        <v>156466109</v>
      </c>
      <c r="AC16" s="35">
        <f t="shared" si="20"/>
        <v>0</v>
      </c>
      <c r="AD16" s="39">
        <f t="shared" si="21"/>
        <v>183940348.80000001</v>
      </c>
      <c r="AE16" s="40">
        <f t="shared" si="22"/>
        <v>156466108.80000001</v>
      </c>
      <c r="AF16" s="40">
        <f t="shared" si="23"/>
        <v>329690880</v>
      </c>
      <c r="AG16" s="35">
        <f t="shared" si="24"/>
        <v>33556300.800000004</v>
      </c>
      <c r="AH16" s="41">
        <f t="shared" si="25"/>
        <v>227709436.80000001</v>
      </c>
      <c r="AI16" s="8">
        <f t="shared" si="3"/>
        <v>0</v>
      </c>
      <c r="AJ16">
        <v>3566832</v>
      </c>
      <c r="AK16" s="15">
        <v>4200</v>
      </c>
      <c r="AL16" s="15">
        <v>6200</v>
      </c>
      <c r="AM16" s="15">
        <v>12400</v>
      </c>
      <c r="AN16" s="15">
        <v>12400</v>
      </c>
      <c r="AO16" s="15">
        <v>19400</v>
      </c>
      <c r="AP16" s="15">
        <v>19400</v>
      </c>
      <c r="AQ16" s="15">
        <f>AQ15+400</f>
        <v>25733</v>
      </c>
      <c r="AR16" s="15">
        <f>AR15+400</f>
        <v>35733</v>
      </c>
      <c r="AS16" s="15">
        <f>AS15+400</f>
        <v>49067</v>
      </c>
      <c r="AT16" s="22">
        <v>72400</v>
      </c>
      <c r="AU16" s="22">
        <v>72400</v>
      </c>
      <c r="AV16" s="22">
        <v>72400</v>
      </c>
      <c r="AW16" s="22">
        <v>96400</v>
      </c>
    </row>
    <row r="17" spans="1:49" ht="21.6" x14ac:dyDescent="0.75">
      <c r="A17" s="31">
        <v>13</v>
      </c>
      <c r="B17" s="32">
        <v>1</v>
      </c>
      <c r="C17" s="32" t="s">
        <v>44</v>
      </c>
      <c r="D17" s="32" t="s">
        <v>46</v>
      </c>
      <c r="E17" s="32" t="s">
        <v>49</v>
      </c>
      <c r="F17" s="33">
        <f t="shared" si="4"/>
        <v>3583676</v>
      </c>
      <c r="G17" s="33">
        <f t="shared" si="5"/>
        <v>96800</v>
      </c>
      <c r="H17" s="34">
        <f t="shared" si="6"/>
        <v>3680476</v>
      </c>
      <c r="I17" s="32">
        <v>30</v>
      </c>
      <c r="J17" s="32">
        <v>2</v>
      </c>
      <c r="K17" s="35">
        <f t="shared" si="7"/>
        <v>107510280</v>
      </c>
      <c r="L17" s="35">
        <f t="shared" si="8"/>
        <v>2904000</v>
      </c>
      <c r="M17" s="35">
        <f t="shared" si="0"/>
        <v>9000000</v>
      </c>
      <c r="N17" s="35">
        <f t="shared" si="1"/>
        <v>22000000</v>
      </c>
      <c r="O17" s="36">
        <f t="shared" si="9"/>
        <v>20781936</v>
      </c>
      <c r="P17" s="36">
        <f t="shared" si="10"/>
        <v>5000000</v>
      </c>
      <c r="Q17" s="36">
        <f t="shared" si="11"/>
        <v>0</v>
      </c>
      <c r="R17" s="35">
        <f t="shared" si="12"/>
        <v>18402380</v>
      </c>
      <c r="S17" s="35">
        <f t="shared" si="13"/>
        <v>9201190</v>
      </c>
      <c r="T17" s="37">
        <v>0</v>
      </c>
      <c r="U17" s="35">
        <f t="shared" si="14"/>
        <v>0</v>
      </c>
      <c r="V17" s="38">
        <v>0</v>
      </c>
      <c r="W17" s="35">
        <f t="shared" si="15"/>
        <v>702956</v>
      </c>
      <c r="X17" s="36">
        <f t="shared" si="16"/>
        <v>0</v>
      </c>
      <c r="Y17" s="35">
        <f t="shared" si="17"/>
        <v>194799786</v>
      </c>
      <c r="Z17" s="35">
        <f t="shared" si="18"/>
        <v>146414280</v>
      </c>
      <c r="AA17" s="35">
        <f t="shared" si="19"/>
        <v>10248999.600000001</v>
      </c>
      <c r="AB17" s="35">
        <f t="shared" si="2"/>
        <v>156947216</v>
      </c>
      <c r="AC17" s="35">
        <f t="shared" si="20"/>
        <v>0</v>
      </c>
      <c r="AD17" s="39">
        <f t="shared" si="21"/>
        <v>184550786.40000001</v>
      </c>
      <c r="AE17" s="40">
        <f t="shared" si="22"/>
        <v>156947216.40000001</v>
      </c>
      <c r="AF17" s="40">
        <f t="shared" si="23"/>
        <v>331242840</v>
      </c>
      <c r="AG17" s="35">
        <f t="shared" si="24"/>
        <v>33675284.399999999</v>
      </c>
      <c r="AH17" s="41">
        <f t="shared" si="25"/>
        <v>228475070.40000001</v>
      </c>
      <c r="AI17" s="8">
        <f t="shared" si="3"/>
        <v>0</v>
      </c>
      <c r="AJ17">
        <v>3583676</v>
      </c>
      <c r="AK17" s="15">
        <v>4400</v>
      </c>
      <c r="AL17" s="15">
        <v>6400</v>
      </c>
      <c r="AM17" s="15">
        <v>12800</v>
      </c>
      <c r="AN17" s="15">
        <v>12800</v>
      </c>
      <c r="AO17" s="15">
        <v>19800</v>
      </c>
      <c r="AP17" s="15">
        <v>19800</v>
      </c>
      <c r="AQ17" s="15">
        <f t="shared" ref="AQ17:AR24" si="36">AQ16+400</f>
        <v>26133</v>
      </c>
      <c r="AR17" s="15">
        <f t="shared" si="36"/>
        <v>36133</v>
      </c>
      <c r="AS17" s="15">
        <f t="shared" ref="AS17" si="37">AS16+400</f>
        <v>49467</v>
      </c>
      <c r="AT17" s="22">
        <v>72800</v>
      </c>
      <c r="AU17" s="22">
        <v>72800</v>
      </c>
      <c r="AV17" s="22">
        <v>72800</v>
      </c>
      <c r="AW17" s="22">
        <v>96800</v>
      </c>
    </row>
    <row r="18" spans="1:49" ht="21.6" x14ac:dyDescent="0.75">
      <c r="A18" s="31">
        <v>14</v>
      </c>
      <c r="B18" s="32">
        <v>1</v>
      </c>
      <c r="C18" s="32" t="s">
        <v>44</v>
      </c>
      <c r="D18" s="32" t="s">
        <v>46</v>
      </c>
      <c r="E18" s="32" t="s">
        <v>49</v>
      </c>
      <c r="F18" s="33">
        <f t="shared" si="4"/>
        <v>3600521</v>
      </c>
      <c r="G18" s="33">
        <f t="shared" si="5"/>
        <v>97200</v>
      </c>
      <c r="H18" s="34">
        <f t="shared" si="6"/>
        <v>3697721</v>
      </c>
      <c r="I18" s="32">
        <v>30</v>
      </c>
      <c r="J18" s="32">
        <v>2</v>
      </c>
      <c r="K18" s="35">
        <f t="shared" si="7"/>
        <v>108015630</v>
      </c>
      <c r="L18" s="35">
        <f t="shared" si="8"/>
        <v>2916000</v>
      </c>
      <c r="M18" s="35">
        <f t="shared" si="0"/>
        <v>9000000</v>
      </c>
      <c r="N18" s="35">
        <f t="shared" si="1"/>
        <v>22000000</v>
      </c>
      <c r="O18" s="36">
        <f t="shared" si="9"/>
        <v>20781936</v>
      </c>
      <c r="P18" s="36">
        <f t="shared" si="10"/>
        <v>5000000</v>
      </c>
      <c r="Q18" s="36">
        <f t="shared" si="11"/>
        <v>0</v>
      </c>
      <c r="R18" s="35">
        <f t="shared" si="12"/>
        <v>18488605</v>
      </c>
      <c r="S18" s="35">
        <f t="shared" si="13"/>
        <v>9244302.5</v>
      </c>
      <c r="T18" s="37">
        <v>0</v>
      </c>
      <c r="U18" s="35">
        <f t="shared" si="14"/>
        <v>0</v>
      </c>
      <c r="V18" s="38">
        <v>0</v>
      </c>
      <c r="W18" s="35">
        <f t="shared" si="15"/>
        <v>706250</v>
      </c>
      <c r="X18" s="36">
        <f t="shared" si="16"/>
        <v>0</v>
      </c>
      <c r="Y18" s="35">
        <f t="shared" si="17"/>
        <v>195446473.5</v>
      </c>
      <c r="Z18" s="35">
        <f t="shared" si="18"/>
        <v>146931630</v>
      </c>
      <c r="AA18" s="35">
        <f t="shared" si="19"/>
        <v>10285214.100000001</v>
      </c>
      <c r="AB18" s="35">
        <f t="shared" si="2"/>
        <v>157428352</v>
      </c>
      <c r="AC18" s="35">
        <f t="shared" si="20"/>
        <v>0</v>
      </c>
      <c r="AD18" s="39">
        <f t="shared" si="21"/>
        <v>185161259.40000001</v>
      </c>
      <c r="AE18" s="40">
        <f t="shared" si="22"/>
        <v>157428351.90000001</v>
      </c>
      <c r="AF18" s="40">
        <f t="shared" si="23"/>
        <v>332794890</v>
      </c>
      <c r="AG18" s="35">
        <f t="shared" si="24"/>
        <v>33794274.899999999</v>
      </c>
      <c r="AH18" s="41">
        <f t="shared" si="25"/>
        <v>229240748.40000001</v>
      </c>
      <c r="AI18" s="8">
        <f t="shared" si="3"/>
        <v>0</v>
      </c>
      <c r="AJ18">
        <v>3600521</v>
      </c>
      <c r="AK18" s="15">
        <v>4600</v>
      </c>
      <c r="AL18" s="15">
        <v>6600</v>
      </c>
      <c r="AM18" s="15">
        <v>13200</v>
      </c>
      <c r="AN18" s="15">
        <v>13200</v>
      </c>
      <c r="AO18" s="15">
        <v>20200</v>
      </c>
      <c r="AP18" s="15">
        <v>20200</v>
      </c>
      <c r="AQ18" s="15">
        <f t="shared" si="36"/>
        <v>26533</v>
      </c>
      <c r="AR18" s="15">
        <f t="shared" si="36"/>
        <v>36533</v>
      </c>
      <c r="AS18" s="15">
        <f t="shared" ref="AS18" si="38">AS17+400</f>
        <v>49867</v>
      </c>
      <c r="AT18" s="22">
        <v>73200</v>
      </c>
      <c r="AU18" s="22">
        <v>73200</v>
      </c>
      <c r="AV18" s="22">
        <v>73200</v>
      </c>
      <c r="AW18" s="22">
        <v>97200</v>
      </c>
    </row>
    <row r="19" spans="1:49" ht="21.6" x14ac:dyDescent="0.75">
      <c r="A19" s="31">
        <v>15</v>
      </c>
      <c r="B19" s="32">
        <v>1</v>
      </c>
      <c r="C19" s="32" t="s">
        <v>44</v>
      </c>
      <c r="D19" s="32" t="s">
        <v>46</v>
      </c>
      <c r="E19" s="32" t="s">
        <v>49</v>
      </c>
      <c r="F19" s="33">
        <f t="shared" si="4"/>
        <v>3617366</v>
      </c>
      <c r="G19" s="33">
        <f t="shared" si="5"/>
        <v>97600</v>
      </c>
      <c r="H19" s="34">
        <f t="shared" si="6"/>
        <v>3714966</v>
      </c>
      <c r="I19" s="32">
        <v>30</v>
      </c>
      <c r="J19" s="32">
        <v>2</v>
      </c>
      <c r="K19" s="35">
        <f t="shared" si="7"/>
        <v>108520980</v>
      </c>
      <c r="L19" s="35">
        <f t="shared" si="8"/>
        <v>2928000</v>
      </c>
      <c r="M19" s="35">
        <f t="shared" si="0"/>
        <v>9000000</v>
      </c>
      <c r="N19" s="35">
        <f t="shared" si="1"/>
        <v>22000000</v>
      </c>
      <c r="O19" s="36">
        <f t="shared" si="9"/>
        <v>20781936</v>
      </c>
      <c r="P19" s="36">
        <f t="shared" si="10"/>
        <v>5000000</v>
      </c>
      <c r="Q19" s="36">
        <f t="shared" si="11"/>
        <v>0</v>
      </c>
      <c r="R19" s="35">
        <f t="shared" si="12"/>
        <v>18574830</v>
      </c>
      <c r="S19" s="35">
        <f t="shared" si="13"/>
        <v>9287415</v>
      </c>
      <c r="T19" s="37">
        <v>0</v>
      </c>
      <c r="U19" s="35">
        <f t="shared" si="14"/>
        <v>0</v>
      </c>
      <c r="V19" s="38">
        <v>0</v>
      </c>
      <c r="W19" s="35">
        <f t="shared" si="15"/>
        <v>709543</v>
      </c>
      <c r="X19" s="36">
        <f t="shared" si="16"/>
        <v>0</v>
      </c>
      <c r="Y19" s="35">
        <f t="shared" si="17"/>
        <v>196093161</v>
      </c>
      <c r="Z19" s="35">
        <f t="shared" si="18"/>
        <v>147448980</v>
      </c>
      <c r="AA19" s="35">
        <f t="shared" si="19"/>
        <v>10321428.600000001</v>
      </c>
      <c r="AB19" s="35">
        <f t="shared" si="2"/>
        <v>157909487</v>
      </c>
      <c r="AC19" s="35">
        <f t="shared" si="20"/>
        <v>0</v>
      </c>
      <c r="AD19" s="39">
        <f t="shared" si="21"/>
        <v>185771732.40000001</v>
      </c>
      <c r="AE19" s="40">
        <f t="shared" si="22"/>
        <v>157909487.40000001</v>
      </c>
      <c r="AF19" s="40">
        <f t="shared" si="23"/>
        <v>334346940</v>
      </c>
      <c r="AG19" s="35">
        <f t="shared" si="24"/>
        <v>33913265.399999999</v>
      </c>
      <c r="AH19" s="41">
        <f t="shared" si="25"/>
        <v>230006426.40000001</v>
      </c>
      <c r="AI19" s="8">
        <f t="shared" si="3"/>
        <v>0</v>
      </c>
      <c r="AJ19">
        <v>3617366</v>
      </c>
      <c r="AK19" s="15">
        <v>4800</v>
      </c>
      <c r="AL19" s="15">
        <v>6800</v>
      </c>
      <c r="AM19" s="15">
        <v>13600</v>
      </c>
      <c r="AN19" s="15">
        <v>13600</v>
      </c>
      <c r="AO19" s="15">
        <v>20600</v>
      </c>
      <c r="AP19" s="15">
        <v>20600</v>
      </c>
      <c r="AQ19" s="15">
        <f t="shared" si="36"/>
        <v>26933</v>
      </c>
      <c r="AR19" s="15">
        <f t="shared" si="36"/>
        <v>36933</v>
      </c>
      <c r="AS19" s="15">
        <f t="shared" ref="AS19" si="39">AS18+400</f>
        <v>50267</v>
      </c>
      <c r="AT19" s="22">
        <v>73600</v>
      </c>
      <c r="AU19" s="22">
        <v>73600</v>
      </c>
      <c r="AV19" s="22">
        <v>73600</v>
      </c>
      <c r="AW19" s="22">
        <v>97600</v>
      </c>
    </row>
    <row r="20" spans="1:49" ht="21.6" x14ac:dyDescent="0.75">
      <c r="A20" s="31">
        <v>16</v>
      </c>
      <c r="B20" s="32">
        <v>1</v>
      </c>
      <c r="C20" s="32" t="s">
        <v>44</v>
      </c>
      <c r="D20" s="32" t="s">
        <v>46</v>
      </c>
      <c r="E20" s="32" t="s">
        <v>49</v>
      </c>
      <c r="F20" s="33">
        <f t="shared" si="4"/>
        <v>3638420</v>
      </c>
      <c r="G20" s="33">
        <f t="shared" si="5"/>
        <v>98000</v>
      </c>
      <c r="H20" s="34">
        <f t="shared" si="6"/>
        <v>3736420</v>
      </c>
      <c r="I20" s="32">
        <v>30</v>
      </c>
      <c r="J20" s="32">
        <v>2</v>
      </c>
      <c r="K20" s="35">
        <f t="shared" si="7"/>
        <v>109152600</v>
      </c>
      <c r="L20" s="35">
        <f t="shared" si="8"/>
        <v>2940000</v>
      </c>
      <c r="M20" s="35">
        <f t="shared" si="0"/>
        <v>9000000</v>
      </c>
      <c r="N20" s="35">
        <f t="shared" si="1"/>
        <v>22000000</v>
      </c>
      <c r="O20" s="36">
        <f t="shared" si="9"/>
        <v>20781936</v>
      </c>
      <c r="P20" s="36">
        <f t="shared" si="10"/>
        <v>5000000</v>
      </c>
      <c r="Q20" s="36">
        <f t="shared" si="11"/>
        <v>0</v>
      </c>
      <c r="R20" s="35">
        <f t="shared" si="12"/>
        <v>18682100</v>
      </c>
      <c r="S20" s="35">
        <f t="shared" si="13"/>
        <v>9341050</v>
      </c>
      <c r="T20" s="37">
        <v>0</v>
      </c>
      <c r="U20" s="35">
        <f t="shared" si="14"/>
        <v>0</v>
      </c>
      <c r="V20" s="38">
        <v>0</v>
      </c>
      <c r="W20" s="35">
        <f t="shared" si="15"/>
        <v>713641</v>
      </c>
      <c r="X20" s="36">
        <f t="shared" si="16"/>
        <v>0</v>
      </c>
      <c r="Y20" s="35">
        <f t="shared" si="17"/>
        <v>196897686</v>
      </c>
      <c r="Z20" s="35">
        <f t="shared" si="18"/>
        <v>148092600</v>
      </c>
      <c r="AA20" s="35">
        <f t="shared" si="19"/>
        <v>10366482.000000002</v>
      </c>
      <c r="AB20" s="35">
        <f t="shared" si="2"/>
        <v>158508054</v>
      </c>
      <c r="AC20" s="35">
        <f t="shared" si="20"/>
        <v>0</v>
      </c>
      <c r="AD20" s="39">
        <f t="shared" si="21"/>
        <v>186531204</v>
      </c>
      <c r="AE20" s="40">
        <f t="shared" si="22"/>
        <v>158508054</v>
      </c>
      <c r="AF20" s="40">
        <f t="shared" si="23"/>
        <v>336277800</v>
      </c>
      <c r="AG20" s="35">
        <f t="shared" si="24"/>
        <v>34061298</v>
      </c>
      <c r="AH20" s="41">
        <f t="shared" si="25"/>
        <v>230958984</v>
      </c>
      <c r="AI20" s="8">
        <f t="shared" si="3"/>
        <v>0</v>
      </c>
      <c r="AJ20">
        <v>3638420</v>
      </c>
      <c r="AK20" s="15">
        <v>5000</v>
      </c>
      <c r="AL20" s="15">
        <v>7000</v>
      </c>
      <c r="AM20" s="15">
        <v>14000</v>
      </c>
      <c r="AN20" s="15">
        <v>14000</v>
      </c>
      <c r="AO20" s="15">
        <v>21000</v>
      </c>
      <c r="AP20" s="15">
        <v>21000</v>
      </c>
      <c r="AQ20" s="15">
        <f t="shared" si="36"/>
        <v>27333</v>
      </c>
      <c r="AR20" s="15">
        <f t="shared" si="36"/>
        <v>37333</v>
      </c>
      <c r="AS20" s="15">
        <f t="shared" ref="AS20" si="40">AS19+400</f>
        <v>50667</v>
      </c>
      <c r="AT20" s="22">
        <v>74000</v>
      </c>
      <c r="AU20" s="22">
        <v>74000</v>
      </c>
      <c r="AV20" s="22">
        <v>74000</v>
      </c>
      <c r="AW20" s="22">
        <v>98000</v>
      </c>
    </row>
    <row r="21" spans="1:49" ht="21.6" x14ac:dyDescent="0.75">
      <c r="A21" s="31">
        <v>17</v>
      </c>
      <c r="B21" s="32">
        <v>1</v>
      </c>
      <c r="C21" s="32" t="s">
        <v>44</v>
      </c>
      <c r="D21" s="32" t="s">
        <v>46</v>
      </c>
      <c r="E21" s="32" t="s">
        <v>49</v>
      </c>
      <c r="F21" s="33">
        <f t="shared" si="4"/>
        <v>3659478</v>
      </c>
      <c r="G21" s="33">
        <f t="shared" si="5"/>
        <v>98400</v>
      </c>
      <c r="H21" s="34">
        <f t="shared" si="6"/>
        <v>3757878</v>
      </c>
      <c r="I21" s="32">
        <v>30</v>
      </c>
      <c r="J21" s="32">
        <v>2</v>
      </c>
      <c r="K21" s="35">
        <f t="shared" si="7"/>
        <v>109784340</v>
      </c>
      <c r="L21" s="35">
        <f t="shared" si="8"/>
        <v>2952000</v>
      </c>
      <c r="M21" s="35">
        <f t="shared" si="0"/>
        <v>9000000</v>
      </c>
      <c r="N21" s="35">
        <f t="shared" si="1"/>
        <v>22000000</v>
      </c>
      <c r="O21" s="36">
        <f t="shared" si="9"/>
        <v>20781936</v>
      </c>
      <c r="P21" s="36">
        <f t="shared" si="10"/>
        <v>5000000</v>
      </c>
      <c r="Q21" s="36">
        <f t="shared" si="11"/>
        <v>0</v>
      </c>
      <c r="R21" s="35">
        <f t="shared" si="12"/>
        <v>18789390</v>
      </c>
      <c r="S21" s="35">
        <f t="shared" si="13"/>
        <v>9394695</v>
      </c>
      <c r="T21" s="37">
        <v>0</v>
      </c>
      <c r="U21" s="35">
        <f t="shared" si="14"/>
        <v>0</v>
      </c>
      <c r="V21" s="38">
        <v>0</v>
      </c>
      <c r="W21" s="35">
        <f t="shared" si="15"/>
        <v>717739</v>
      </c>
      <c r="X21" s="36">
        <f t="shared" si="16"/>
        <v>0</v>
      </c>
      <c r="Y21" s="35">
        <f t="shared" si="17"/>
        <v>197702361</v>
      </c>
      <c r="Z21" s="35">
        <f t="shared" si="18"/>
        <v>148736340</v>
      </c>
      <c r="AA21" s="35">
        <f t="shared" si="19"/>
        <v>10411543.800000001</v>
      </c>
      <c r="AB21" s="35">
        <f t="shared" si="2"/>
        <v>159106732</v>
      </c>
      <c r="AC21" s="35">
        <f t="shared" si="20"/>
        <v>0</v>
      </c>
      <c r="AD21" s="39">
        <f t="shared" si="21"/>
        <v>187290817.19999999</v>
      </c>
      <c r="AE21" s="40">
        <f t="shared" si="22"/>
        <v>159106732.19999999</v>
      </c>
      <c r="AF21" s="40">
        <f t="shared" si="23"/>
        <v>338209020</v>
      </c>
      <c r="AG21" s="35">
        <f t="shared" si="24"/>
        <v>34209358.200000003</v>
      </c>
      <c r="AH21" s="41">
        <f t="shared" si="25"/>
        <v>231911719.19999999</v>
      </c>
      <c r="AI21" s="8">
        <f t="shared" si="3"/>
        <v>0</v>
      </c>
      <c r="AJ21">
        <v>3659478</v>
      </c>
      <c r="AK21" s="15">
        <v>5200</v>
      </c>
      <c r="AL21" s="15">
        <v>7200</v>
      </c>
      <c r="AM21" s="15">
        <v>14400</v>
      </c>
      <c r="AN21" s="15">
        <v>14400</v>
      </c>
      <c r="AO21" s="15">
        <v>21400</v>
      </c>
      <c r="AP21" s="15">
        <v>21400</v>
      </c>
      <c r="AQ21" s="15">
        <f t="shared" si="36"/>
        <v>27733</v>
      </c>
      <c r="AR21" s="15">
        <f t="shared" si="36"/>
        <v>37733</v>
      </c>
      <c r="AS21" s="15">
        <f t="shared" ref="AS21" si="41">AS20+400</f>
        <v>51067</v>
      </c>
      <c r="AT21" s="22">
        <v>74400</v>
      </c>
      <c r="AU21" s="22">
        <v>74400</v>
      </c>
      <c r="AV21" s="22">
        <v>74400</v>
      </c>
      <c r="AW21" s="22">
        <v>98400</v>
      </c>
    </row>
    <row r="22" spans="1:49" ht="21.6" x14ac:dyDescent="0.75">
      <c r="A22" s="31">
        <v>18</v>
      </c>
      <c r="B22" s="32">
        <v>1</v>
      </c>
      <c r="C22" s="32" t="s">
        <v>44</v>
      </c>
      <c r="D22" s="32" t="s">
        <v>46</v>
      </c>
      <c r="E22" s="32" t="s">
        <v>49</v>
      </c>
      <c r="F22" s="33">
        <f t="shared" si="4"/>
        <v>3684748</v>
      </c>
      <c r="G22" s="33">
        <f t="shared" si="5"/>
        <v>98800</v>
      </c>
      <c r="H22" s="34">
        <f t="shared" si="6"/>
        <v>3783548</v>
      </c>
      <c r="I22" s="32">
        <v>30</v>
      </c>
      <c r="J22" s="32">
        <v>2</v>
      </c>
      <c r="K22" s="35">
        <f t="shared" si="7"/>
        <v>110542440</v>
      </c>
      <c r="L22" s="35">
        <f t="shared" si="8"/>
        <v>2964000</v>
      </c>
      <c r="M22" s="35">
        <f t="shared" si="0"/>
        <v>9000000</v>
      </c>
      <c r="N22" s="35">
        <f t="shared" si="1"/>
        <v>22000000</v>
      </c>
      <c r="O22" s="36">
        <f t="shared" si="9"/>
        <v>20781936</v>
      </c>
      <c r="P22" s="36">
        <f t="shared" si="10"/>
        <v>5000000</v>
      </c>
      <c r="Q22" s="36">
        <f t="shared" si="11"/>
        <v>0</v>
      </c>
      <c r="R22" s="35">
        <f t="shared" si="12"/>
        <v>18917740</v>
      </c>
      <c r="S22" s="35">
        <f t="shared" si="13"/>
        <v>9458870</v>
      </c>
      <c r="T22" s="37">
        <v>0</v>
      </c>
      <c r="U22" s="35">
        <f t="shared" si="14"/>
        <v>0</v>
      </c>
      <c r="V22" s="38">
        <v>0</v>
      </c>
      <c r="W22" s="35">
        <f t="shared" si="15"/>
        <v>722642</v>
      </c>
      <c r="X22" s="36">
        <f t="shared" si="16"/>
        <v>0</v>
      </c>
      <c r="Y22" s="35">
        <f t="shared" si="17"/>
        <v>198664986</v>
      </c>
      <c r="Z22" s="35">
        <f t="shared" si="18"/>
        <v>149506440</v>
      </c>
      <c r="AA22" s="35">
        <f t="shared" si="19"/>
        <v>10465450.800000001</v>
      </c>
      <c r="AB22" s="35">
        <f t="shared" si="2"/>
        <v>159822925</v>
      </c>
      <c r="AC22" s="35">
        <f t="shared" si="20"/>
        <v>0</v>
      </c>
      <c r="AD22" s="39">
        <f t="shared" si="21"/>
        <v>188199535.19999999</v>
      </c>
      <c r="AE22" s="40">
        <f t="shared" si="22"/>
        <v>159822925.19999999</v>
      </c>
      <c r="AF22" s="40">
        <f t="shared" si="23"/>
        <v>340519320</v>
      </c>
      <c r="AG22" s="35">
        <f t="shared" si="24"/>
        <v>34386481.200000003</v>
      </c>
      <c r="AH22" s="41">
        <f t="shared" si="25"/>
        <v>233051467.19999999</v>
      </c>
      <c r="AI22" s="8">
        <f t="shared" si="3"/>
        <v>0</v>
      </c>
      <c r="AJ22">
        <v>3684748</v>
      </c>
      <c r="AK22" s="15">
        <v>5400</v>
      </c>
      <c r="AL22" s="15">
        <v>7400</v>
      </c>
      <c r="AM22" s="15">
        <v>14800</v>
      </c>
      <c r="AN22" s="15">
        <v>14800</v>
      </c>
      <c r="AO22" s="15">
        <v>21800</v>
      </c>
      <c r="AP22" s="15">
        <v>21800</v>
      </c>
      <c r="AQ22" s="15">
        <f t="shared" si="36"/>
        <v>28133</v>
      </c>
      <c r="AR22" s="15">
        <f t="shared" si="36"/>
        <v>38133</v>
      </c>
      <c r="AS22" s="15">
        <f t="shared" ref="AS22" si="42">AS21+400</f>
        <v>51467</v>
      </c>
      <c r="AT22" s="22">
        <v>74800</v>
      </c>
      <c r="AU22" s="22">
        <v>74800</v>
      </c>
      <c r="AV22" s="22">
        <v>74800</v>
      </c>
      <c r="AW22" s="22">
        <v>98800</v>
      </c>
    </row>
    <row r="23" spans="1:49" ht="21.6" x14ac:dyDescent="0.75">
      <c r="A23" s="31">
        <v>19</v>
      </c>
      <c r="B23" s="32">
        <v>1</v>
      </c>
      <c r="C23" s="32" t="s">
        <v>44</v>
      </c>
      <c r="D23" s="32" t="s">
        <v>46</v>
      </c>
      <c r="E23" s="32" t="s">
        <v>49</v>
      </c>
      <c r="F23" s="33">
        <f t="shared" si="4"/>
        <v>3710012</v>
      </c>
      <c r="G23" s="33">
        <f t="shared" si="5"/>
        <v>99200</v>
      </c>
      <c r="H23" s="34">
        <f t="shared" si="6"/>
        <v>3809212</v>
      </c>
      <c r="I23" s="32">
        <v>30</v>
      </c>
      <c r="J23" s="32">
        <v>2</v>
      </c>
      <c r="K23" s="35">
        <f t="shared" si="7"/>
        <v>111300360</v>
      </c>
      <c r="L23" s="35">
        <f t="shared" si="8"/>
        <v>2976000</v>
      </c>
      <c r="M23" s="35">
        <f t="shared" si="0"/>
        <v>9000000</v>
      </c>
      <c r="N23" s="35">
        <f t="shared" si="1"/>
        <v>22000000</v>
      </c>
      <c r="O23" s="36">
        <f t="shared" si="9"/>
        <v>20781936</v>
      </c>
      <c r="P23" s="36">
        <f t="shared" si="10"/>
        <v>5000000</v>
      </c>
      <c r="Q23" s="36">
        <f t="shared" si="11"/>
        <v>0</v>
      </c>
      <c r="R23" s="35">
        <f t="shared" si="12"/>
        <v>19046060</v>
      </c>
      <c r="S23" s="35">
        <f t="shared" si="13"/>
        <v>9523030</v>
      </c>
      <c r="T23" s="37">
        <v>0</v>
      </c>
      <c r="U23" s="35">
        <f t="shared" si="14"/>
        <v>0</v>
      </c>
      <c r="V23" s="38">
        <v>0</v>
      </c>
      <c r="W23" s="35">
        <f t="shared" si="15"/>
        <v>727544</v>
      </c>
      <c r="X23" s="36">
        <f t="shared" si="16"/>
        <v>0</v>
      </c>
      <c r="Y23" s="35">
        <f t="shared" si="17"/>
        <v>199627386</v>
      </c>
      <c r="Z23" s="35">
        <f t="shared" si="18"/>
        <v>150276360</v>
      </c>
      <c r="AA23" s="35">
        <f t="shared" si="19"/>
        <v>10519345.200000001</v>
      </c>
      <c r="AB23" s="35">
        <f t="shared" si="2"/>
        <v>160538951</v>
      </c>
      <c r="AC23" s="35">
        <f t="shared" si="20"/>
        <v>0</v>
      </c>
      <c r="AD23" s="39">
        <f t="shared" si="21"/>
        <v>189108040.80000001</v>
      </c>
      <c r="AE23" s="40">
        <f t="shared" si="22"/>
        <v>160538950.80000001</v>
      </c>
      <c r="AF23" s="40">
        <f t="shared" si="23"/>
        <v>342829080</v>
      </c>
      <c r="AG23" s="35">
        <f t="shared" si="24"/>
        <v>34563562.800000004</v>
      </c>
      <c r="AH23" s="41">
        <f t="shared" si="25"/>
        <v>234190948.80000001</v>
      </c>
      <c r="AI23" s="8">
        <f t="shared" si="3"/>
        <v>0</v>
      </c>
      <c r="AJ23">
        <v>3710012</v>
      </c>
      <c r="AK23" s="15">
        <v>5600</v>
      </c>
      <c r="AL23" s="15">
        <v>7600</v>
      </c>
      <c r="AM23" s="15">
        <v>15200</v>
      </c>
      <c r="AN23" s="15">
        <v>15200</v>
      </c>
      <c r="AO23" s="15">
        <v>22200</v>
      </c>
      <c r="AP23" s="15">
        <v>22200</v>
      </c>
      <c r="AQ23" s="15">
        <f t="shared" si="36"/>
        <v>28533</v>
      </c>
      <c r="AR23" s="15">
        <f t="shared" si="36"/>
        <v>38533</v>
      </c>
      <c r="AS23" s="15">
        <f t="shared" ref="AS23" si="43">AS22+400</f>
        <v>51867</v>
      </c>
      <c r="AT23" s="22">
        <v>75200</v>
      </c>
      <c r="AU23" s="22">
        <v>75200</v>
      </c>
      <c r="AV23" s="22">
        <v>75200</v>
      </c>
      <c r="AW23" s="22">
        <v>99200</v>
      </c>
    </row>
    <row r="24" spans="1:49" ht="22.2" thickBot="1" x14ac:dyDescent="0.8">
      <c r="A24" s="42">
        <v>20</v>
      </c>
      <c r="B24" s="32">
        <v>1</v>
      </c>
      <c r="C24" s="32" t="s">
        <v>44</v>
      </c>
      <c r="D24" s="32" t="s">
        <v>46</v>
      </c>
      <c r="E24" s="32" t="s">
        <v>49</v>
      </c>
      <c r="F24" s="33">
        <f t="shared" si="4"/>
        <v>3741598</v>
      </c>
      <c r="G24" s="33">
        <f t="shared" si="5"/>
        <v>99600</v>
      </c>
      <c r="H24" s="34">
        <f t="shared" si="6"/>
        <v>3841198</v>
      </c>
      <c r="I24" s="32">
        <v>30</v>
      </c>
      <c r="J24" s="43">
        <v>2</v>
      </c>
      <c r="K24" s="44">
        <f t="shared" si="7"/>
        <v>112247940</v>
      </c>
      <c r="L24" s="44">
        <f t="shared" si="8"/>
        <v>2988000</v>
      </c>
      <c r="M24" s="44">
        <f t="shared" si="0"/>
        <v>9000000</v>
      </c>
      <c r="N24" s="44">
        <f t="shared" si="1"/>
        <v>22000000</v>
      </c>
      <c r="O24" s="36">
        <f t="shared" si="9"/>
        <v>20781936</v>
      </c>
      <c r="P24" s="36">
        <f t="shared" si="10"/>
        <v>5000000</v>
      </c>
      <c r="Q24" s="36">
        <f t="shared" si="11"/>
        <v>0</v>
      </c>
      <c r="R24" s="35">
        <f t="shared" si="12"/>
        <v>19205990</v>
      </c>
      <c r="S24" s="35">
        <f t="shared" si="13"/>
        <v>9602995</v>
      </c>
      <c r="T24" s="45">
        <v>0</v>
      </c>
      <c r="U24" s="35">
        <f t="shared" si="14"/>
        <v>0</v>
      </c>
      <c r="V24" s="46">
        <v>0</v>
      </c>
      <c r="W24" s="44">
        <f t="shared" si="15"/>
        <v>733653</v>
      </c>
      <c r="X24" s="47">
        <f t="shared" si="16"/>
        <v>0</v>
      </c>
      <c r="Y24" s="35">
        <f t="shared" si="17"/>
        <v>200826861</v>
      </c>
      <c r="Z24" s="35">
        <f t="shared" si="18"/>
        <v>151235940</v>
      </c>
      <c r="AA24" s="44">
        <f t="shared" si="19"/>
        <v>10586515.800000001</v>
      </c>
      <c r="AB24" s="35">
        <f t="shared" si="2"/>
        <v>161431360</v>
      </c>
      <c r="AC24" s="35">
        <f t="shared" si="20"/>
        <v>0</v>
      </c>
      <c r="AD24" s="48">
        <f t="shared" si="21"/>
        <v>190240345.19999999</v>
      </c>
      <c r="AE24" s="40">
        <f t="shared" si="22"/>
        <v>161431360.19999999</v>
      </c>
      <c r="AF24" s="40">
        <f t="shared" si="23"/>
        <v>345707820</v>
      </c>
      <c r="AG24" s="44">
        <f t="shared" si="24"/>
        <v>34784266.200000003</v>
      </c>
      <c r="AH24" s="49">
        <f t="shared" si="25"/>
        <v>235611127.19999999</v>
      </c>
      <c r="AI24" s="8">
        <f t="shared" si="3"/>
        <v>0</v>
      </c>
      <c r="AJ24">
        <v>3741598</v>
      </c>
      <c r="AK24" s="15">
        <v>5800</v>
      </c>
      <c r="AL24" s="15">
        <v>7800</v>
      </c>
      <c r="AM24" s="15">
        <v>15600</v>
      </c>
      <c r="AN24" s="15">
        <v>15600</v>
      </c>
      <c r="AO24" s="15">
        <v>22600</v>
      </c>
      <c r="AP24" s="15">
        <v>22600</v>
      </c>
      <c r="AQ24" s="15">
        <f t="shared" si="36"/>
        <v>28933</v>
      </c>
      <c r="AR24" s="15">
        <f t="shared" si="36"/>
        <v>38933</v>
      </c>
      <c r="AS24" s="15">
        <f t="shared" ref="AS24" si="44">AS23+400</f>
        <v>52267</v>
      </c>
      <c r="AT24" s="22">
        <v>75600</v>
      </c>
      <c r="AU24" s="22">
        <v>75600</v>
      </c>
      <c r="AV24" s="22">
        <v>75600</v>
      </c>
      <c r="AW24" s="22">
        <v>99600</v>
      </c>
    </row>
    <row r="26" spans="1:49" x14ac:dyDescent="0.7">
      <c r="AI26" s="57" t="s">
        <v>49</v>
      </c>
    </row>
    <row r="27" spans="1:49" x14ac:dyDescent="0.7">
      <c r="AI27" s="58" t="s">
        <v>51</v>
      </c>
    </row>
    <row r="28" spans="1:49" x14ac:dyDescent="0.7">
      <c r="AI28" s="58" t="s">
        <v>52</v>
      </c>
    </row>
    <row r="29" spans="1:49" x14ac:dyDescent="0.7">
      <c r="AI29" s="58" t="s">
        <v>53</v>
      </c>
    </row>
  </sheetData>
  <sheetProtection algorithmName="SHA-512" hashValue="pM/p6NUSLdlmPl2Tx1Oya+wxwfkmeRFwVF399emCAq8rJMv7aPSElYbpM8YWYn6IauXyoASUH8Bk1MKeIoT8hQ==" saltValue="LeJNB8YSiQakVyiFgOSBYg==" spinCount="100000" sheet="1" formatColumns="0"/>
  <mergeCells count="6">
    <mergeCell ref="W1:Z1"/>
    <mergeCell ref="G3:H3"/>
    <mergeCell ref="A1:J2"/>
    <mergeCell ref="X3:Y3"/>
    <mergeCell ref="Z3:AA3"/>
    <mergeCell ref="K1:R1"/>
  </mergeCells>
  <phoneticPr fontId="37" type="noConversion"/>
  <dataValidations count="13">
    <dataValidation type="decimal" allowBlank="1" showInputMessage="1" showErrorMessage="1" sqref="K3:M3" xr:uid="{00000000-0002-0000-0000-000000000000}">
      <formula1>0</formula1>
      <formula2>99999999</formula2>
    </dataValidation>
    <dataValidation type="whole" allowBlank="1" showInputMessage="1" showErrorMessage="1" error="مقدار وارد شده مابین 0 و 300 باید باشد" prompt="مقدار وارد شده مابین 0 و 300 باید باشد" sqref="V5:V24" xr:uid="{00000000-0002-0000-0000-000002000000}">
      <formula1>0</formula1>
      <formula2>300</formula2>
    </dataValidation>
    <dataValidation type="whole" allowBlank="1" showInputMessage="1" showErrorMessage="1" sqref="A5:A24" xr:uid="{00000000-0002-0000-0000-000003000000}">
      <formula1>1</formula1>
      <formula2>20</formula2>
    </dataValidation>
    <dataValidation type="decimal" allowBlank="1" showInputMessage="1" showErrorMessage="1" sqref="J5:J24" xr:uid="{00000000-0002-0000-0000-000004000000}">
      <formula1>0</formula1>
      <formula2>20</formula2>
    </dataValidation>
    <dataValidation type="decimal" allowBlank="1" showInputMessage="1" showErrorMessage="1" error="تعداد روزهای ماه باید 29 یا 30 یا 31 باشد" sqref="F3" xr:uid="{00000000-0002-0000-0000-000005000000}">
      <formula1>29</formula1>
      <formula2>31</formula2>
    </dataValidation>
    <dataValidation type="decimal" allowBlank="1" showInputMessage="1" showErrorMessage="1" error="تعداد روزهای کارکرد باید 0 و تعداد روزهای این ماه باشد" sqref="I5:I24" xr:uid="{00000000-0002-0000-0000-000006000000}">
      <formula1>0</formula1>
      <formula2>$I$3</formula2>
    </dataValidation>
    <dataValidation type="list" showInputMessage="1" showErrorMessage="1" error="تعداد روزهای ماه باید 29 یا 30 یا 31 باشد" sqref="I3" xr:uid="{00000000-0002-0000-0000-000007000000}">
      <formula1>"29,30,31,30.5"</formula1>
    </dataValidation>
    <dataValidation type="decimal" allowBlank="1" showInputMessage="1" showErrorMessage="1" sqref="B5:B24" xr:uid="{00000000-0002-0000-0000-000008000000}">
      <formula1>0</formula1>
      <formula2>30</formula2>
    </dataValidation>
    <dataValidation type="decimal" allowBlank="1" showInputMessage="1" showErrorMessage="1" error="تعداد ایام وارد شده مابین 0 و 2.5 باید باشد" prompt="تعداد ایام وارد شده مابین 0 و 2.5 باید باشد" sqref="T5:T24" xr:uid="{00000000-0002-0000-0000-000009000000}">
      <formula1>0</formula1>
      <formula2>2.5</formula2>
    </dataValidation>
    <dataValidation type="list" showInputMessage="1" showErrorMessage="1" sqref="C5:C24" xr:uid="{678CF99E-6CCF-44B3-A729-3DC80F2ABB80}">
      <formula1>$AJ$2:$AJ$3</formula1>
    </dataValidation>
    <dataValidation type="list" showInputMessage="1" showErrorMessage="1" sqref="D5:D24" xr:uid="{2E370D01-FF95-4346-83AA-3C796FC1AF36}">
      <formula1>$AK$2:$AK$3</formula1>
    </dataValidation>
    <dataValidation type="list" showInputMessage="1" showErrorMessage="1" sqref="E5:E24" xr:uid="{FDA2EA0D-1ECB-464F-8FE4-D36EEB994709}">
      <formula1>$AI$26:$AI$29</formula1>
    </dataValidation>
    <dataValidation type="decimal" allowBlank="1" showInputMessage="1" showErrorMessage="1" sqref="N3:R3" xr:uid="{00000000-0002-0000-0000-000001000000}">
      <formula1>0</formula1>
      <formula2>999999999</formula2>
    </dataValidation>
  </dataValidations>
  <hyperlinks>
    <hyperlink ref="Z3" r:id="rId1" xr:uid="{B60EAC1A-EB77-43F3-B7A5-E94388F2401A}"/>
  </hyperlinks>
  <pageMargins left="0.19685039370078741" right="0.19685039370078741" top="0.19685039370078741" bottom="0.1968503937007874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</vt:lpstr>
    </vt:vector>
  </TitlesOfParts>
  <Manager/>
  <Company>شرکت خدمات گستر تریفه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لیست حقوق کارگران</dc:title>
  <dc:creator>صلاح سلیمی‌زاده</dc:creator>
  <dc:description>کپی و تکثیر این لیست با ذکر منبع بلامانع است</dc:description>
  <cp:lastModifiedBy>Salah</cp:lastModifiedBy>
  <cp:lastPrinted>2024-03-24T10:56:33Z</cp:lastPrinted>
  <dcterms:created xsi:type="dcterms:W3CDTF">2016-02-14T08:41:25Z</dcterms:created>
  <dcterms:modified xsi:type="dcterms:W3CDTF">2025-03-24T17:56:00Z</dcterms:modified>
</cp:coreProperties>
</file>